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RTUALSERVER10\FOLDERS\Rupinder.Dhaliwal\Documents\Almanac data tables 2023\"/>
    </mc:Choice>
  </mc:AlternateContent>
  <xr:revisionPtr revIDLastSave="0" documentId="8_{2F73CAD6-426C-4BFB-B3E8-32C23C953898}" xr6:coauthVersionLast="47" xr6:coauthVersionMax="47" xr10:uidLastSave="{00000000-0000-0000-0000-000000000000}"/>
  <bookViews>
    <workbookView xWindow="-110" yWindow="-110" windowWidth="19420" windowHeight="10300" firstSheet="2" activeTab="2" xr2:uid="{E7410456-CF9A-40F9-A6CD-E16AFF9682AF}"/>
  </bookViews>
  <sheets>
    <sheet name="2.2" sheetId="1" r:id="rId1"/>
    <sheet name="2.3" sheetId="3" r:id="rId2"/>
    <sheet name="2.4" sheetId="4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6" i="4" l="1"/>
  <c r="E126" i="4"/>
  <c r="F126" i="4"/>
  <c r="G126" i="4"/>
  <c r="H126" i="4"/>
  <c r="I126" i="4"/>
  <c r="C126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G114" i="4"/>
  <c r="G106" i="4"/>
  <c r="G107" i="4"/>
  <c r="G108" i="4"/>
  <c r="G109" i="4"/>
  <c r="G110" i="4"/>
  <c r="G111" i="4"/>
  <c r="G112" i="4"/>
  <c r="G113" i="4"/>
  <c r="G105" i="4"/>
  <c r="O62" i="4"/>
  <c r="M58" i="4"/>
  <c r="M59" i="4"/>
  <c r="M60" i="4"/>
  <c r="M61" i="4"/>
  <c r="M62" i="4"/>
  <c r="M63" i="4"/>
  <c r="M64" i="4"/>
  <c r="M65" i="4"/>
  <c r="M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57" i="4"/>
  <c r="J77" i="4"/>
  <c r="J74" i="4"/>
  <c r="J75" i="4"/>
  <c r="J76" i="4"/>
  <c r="J73" i="4"/>
  <c r="I73" i="4"/>
  <c r="I74" i="4"/>
  <c r="I75" i="4"/>
  <c r="I76" i="4"/>
  <c r="H74" i="4"/>
  <c r="H75" i="4"/>
  <c r="H76" i="4"/>
  <c r="H73" i="4"/>
  <c r="I81" i="4"/>
  <c r="I82" i="4"/>
  <c r="I83" i="4"/>
  <c r="I84" i="4"/>
  <c r="H82" i="4"/>
  <c r="H83" i="4"/>
  <c r="H84" i="4"/>
  <c r="H81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4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62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40" i="3"/>
  <c r="D59" i="3"/>
  <c r="E59" i="3"/>
  <c r="F59" i="3"/>
  <c r="K59" i="3" s="1"/>
  <c r="G59" i="3"/>
  <c r="H59" i="3"/>
  <c r="C59" i="3"/>
  <c r="J59" i="3" s="1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M62" i="3"/>
  <c r="N62" i="3"/>
  <c r="O62" i="3"/>
  <c r="P62" i="3"/>
  <c r="Q62" i="3"/>
  <c r="L62" i="3"/>
  <c r="R62" i="3" s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Y58" i="1"/>
  <c r="Z58" i="1"/>
  <c r="Z57" i="1"/>
  <c r="Z52" i="1"/>
  <c r="Z53" i="1"/>
  <c r="Z54" i="1"/>
  <c r="Z55" i="1"/>
  <c r="Z56" i="1"/>
  <c r="W2" i="1"/>
  <c r="V2" i="1"/>
  <c r="V3" i="1" s="1"/>
  <c r="X58" i="1"/>
  <c r="E110" i="1"/>
  <c r="E109" i="1"/>
  <c r="B110" i="1"/>
  <c r="B109" i="1"/>
  <c r="C107" i="1"/>
  <c r="D107" i="1"/>
  <c r="E107" i="1"/>
  <c r="F107" i="1"/>
  <c r="G107" i="1"/>
  <c r="H107" i="1"/>
  <c r="B107" i="1"/>
  <c r="V61" i="1"/>
  <c r="F93" i="1"/>
  <c r="G93" i="1" s="1"/>
  <c r="D93" i="1"/>
  <c r="E93" i="1" s="1"/>
  <c r="B93" i="1"/>
  <c r="C93" i="1" s="1"/>
  <c r="G88" i="1"/>
  <c r="G87" i="1"/>
  <c r="G84" i="1"/>
  <c r="G85" i="1"/>
  <c r="G86" i="1"/>
  <c r="G89" i="1"/>
  <c r="G90" i="1"/>
  <c r="C90" i="1"/>
  <c r="E90" i="1"/>
  <c r="E89" i="1"/>
  <c r="E88" i="1"/>
  <c r="E87" i="1"/>
  <c r="E86" i="1"/>
  <c r="E85" i="1"/>
  <c r="E84" i="1"/>
  <c r="D92" i="1"/>
  <c r="E92" i="1" s="1"/>
  <c r="B92" i="1"/>
  <c r="C92" i="1" s="1"/>
  <c r="C85" i="1"/>
  <c r="C86" i="1"/>
  <c r="C87" i="1"/>
  <c r="C88" i="1"/>
  <c r="C89" i="1"/>
  <c r="C84" i="1"/>
  <c r="D78" i="1"/>
  <c r="D79" i="1"/>
  <c r="D80" i="1"/>
  <c r="D81" i="1"/>
  <c r="D77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B61" i="1"/>
  <c r="B60" i="1"/>
  <c r="X53" i="1"/>
  <c r="X54" i="1"/>
  <c r="X55" i="1"/>
  <c r="X56" i="1"/>
  <c r="X57" i="1"/>
  <c r="X52" i="1"/>
  <c r="Y54" i="1"/>
  <c r="Y55" i="1"/>
  <c r="Y56" i="1"/>
  <c r="Y57" i="1"/>
  <c r="Y53" i="1"/>
  <c r="Y5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B63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B62" i="1"/>
  <c r="W52" i="1"/>
  <c r="W53" i="1"/>
  <c r="W54" i="1"/>
  <c r="W55" i="1"/>
  <c r="W56" i="1"/>
  <c r="W58" i="1"/>
  <c r="G34" i="1"/>
  <c r="G3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  <c r="C5" i="1"/>
  <c r="C6" i="1"/>
  <c r="C7" i="1"/>
  <c r="C8" i="1"/>
  <c r="C9" i="1"/>
  <c r="C4" i="1"/>
  <c r="A3" i="1"/>
  <c r="L110" i="4" l="1"/>
  <c r="L108" i="4"/>
  <c r="J105" i="4"/>
  <c r="J110" i="4"/>
  <c r="K105" i="4"/>
  <c r="L105" i="4"/>
  <c r="J108" i="4"/>
  <c r="K110" i="4"/>
  <c r="K108" i="4"/>
  <c r="L65" i="4"/>
  <c r="L61" i="4"/>
  <c r="L64" i="4"/>
  <c r="L60" i="4"/>
  <c r="L57" i="4"/>
  <c r="L63" i="4"/>
  <c r="L59" i="4"/>
  <c r="L62" i="4"/>
  <c r="L58" i="4"/>
  <c r="N62" i="4"/>
  <c r="N57" i="4"/>
  <c r="R76" i="3"/>
  <c r="R72" i="3"/>
  <c r="R68" i="3"/>
  <c r="R64" i="3"/>
  <c r="R78" i="3"/>
  <c r="R74" i="3"/>
  <c r="R70" i="3"/>
  <c r="R66" i="3"/>
  <c r="R79" i="3"/>
  <c r="R77" i="3"/>
  <c r="R75" i="3"/>
  <c r="R73" i="3"/>
  <c r="R71" i="3"/>
  <c r="R69" i="3"/>
  <c r="R67" i="3"/>
  <c r="R65" i="3"/>
  <c r="R63" i="3"/>
  <c r="B111" i="1"/>
  <c r="Y61" i="1"/>
  <c r="X61" i="1"/>
  <c r="Y60" i="1"/>
  <c r="X60" i="1"/>
  <c r="F92" i="1"/>
  <c r="G92" i="1" s="1"/>
  <c r="W60" i="1"/>
  <c r="W61" i="1"/>
  <c r="H31" i="1"/>
  <c r="H27" i="1"/>
  <c r="H23" i="1"/>
  <c r="H19" i="1"/>
  <c r="H15" i="1"/>
  <c r="H30" i="1"/>
  <c r="H29" i="1"/>
  <c r="H25" i="1"/>
  <c r="H21" i="1"/>
  <c r="H17" i="1"/>
  <c r="H34" i="1"/>
  <c r="H32" i="1"/>
  <c r="H28" i="1"/>
  <c r="H24" i="1"/>
  <c r="H20" i="1"/>
  <c r="H16" i="1"/>
  <c r="H33" i="1"/>
  <c r="H18" i="1"/>
  <c r="H22" i="1"/>
  <c r="H26" i="1"/>
  <c r="C10" i="1"/>
  <c r="L67" i="4" l="1"/>
</calcChain>
</file>

<file path=xl/sharedStrings.xml><?xml version="1.0" encoding="utf-8"?>
<sst xmlns="http://schemas.openxmlformats.org/spreadsheetml/2006/main" count="511" uniqueCount="145">
  <si>
    <t>Data for table : number and % of vol sector orgs by size, 2020/21</t>
  </si>
  <si>
    <t>n</t>
  </si>
  <si>
    <t>%</t>
  </si>
  <si>
    <t>Micro</t>
  </si>
  <si>
    <t>Small</t>
  </si>
  <si>
    <t>Medium</t>
  </si>
  <si>
    <t>Large</t>
  </si>
  <si>
    <t>Major</t>
  </si>
  <si>
    <t>Super-major</t>
  </si>
  <si>
    <t>Total</t>
  </si>
  <si>
    <t>Data for historical chart: Number of vol orgs by size, 2000/01 to 2020/21</t>
  </si>
  <si>
    <t>Financial Year</t>
  </si>
  <si>
    <t>Micro and small</t>
  </si>
  <si>
    <t>Large, major and super-major</t>
  </si>
  <si>
    <t>Totals</t>
  </si>
  <si>
    <t>Change from 2000/01</t>
  </si>
  <si>
    <t>2000/01</t>
  </si>
  <si>
    <t>2001/02</t>
  </si>
  <si>
    <t>2002/03*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</si>
  <si>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</si>
  <si>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</si>
  <si>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</si>
  <si>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</si>
  <si>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</si>
  <si>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</si>
  <si>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</si>
  <si>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</si>
  <si>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</si>
  <si>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</si>
  <si>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</si>
  <si>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</si>
  <si>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</si>
  <si>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</si>
  <si>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</si>
  <si>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</si>
  <si>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</si>
  <si>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</si>
  <si>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NOTE - 2019/20 data was INCORRECT in chart last year</t>
  </si>
  <si>
    <t>Data chart: prop of orgs by number, income, assets and spending 2020/21</t>
  </si>
  <si>
    <t>Micro/small</t>
  </si>
  <si>
    <t>Large, major and super major</t>
  </si>
  <si>
    <t>Number</t>
  </si>
  <si>
    <t>Income</t>
  </si>
  <si>
    <t>Spending</t>
  </si>
  <si>
    <t>Assets</t>
  </si>
  <si>
    <t>Data chart: number of major and super major orgs 08/08-20/21</t>
  </si>
  <si>
    <t>Number of organisations</t>
  </si>
  <si>
    <t>2020/2021</t>
  </si>
  <si>
    <t>Number of orgs: Data from tables</t>
  </si>
  <si>
    <t>Ch 2000</t>
  </si>
  <si>
    <t>ch 19/20</t>
  </si>
  <si>
    <t>ch 18/19</t>
  </si>
  <si>
    <t>ch 17/18</t>
  </si>
  <si>
    <t>Large/major/super</t>
  </si>
  <si>
    <t>Major/super</t>
  </si>
  <si>
    <t>Props of orgs: Data from tables</t>
  </si>
  <si>
    <t>Expenditure</t>
  </si>
  <si>
    <t>Other data workings</t>
  </si>
  <si>
    <t>MICRO orgs</t>
  </si>
  <si>
    <t>England</t>
  </si>
  <si>
    <t>Wales</t>
  </si>
  <si>
    <t>Scotland</t>
  </si>
  <si>
    <t>Northern Ireland</t>
  </si>
  <si>
    <t>UK</t>
  </si>
  <si>
    <t>micro/small</t>
  </si>
  <si>
    <t>2019/20 (2020/21 prices)</t>
  </si>
  <si>
    <t>Income (£million)</t>
  </si>
  <si>
    <t>ICNPO</t>
  </si>
  <si>
    <t>Chart data: number of orgs and income by subsector 2020/21</t>
  </si>
  <si>
    <t>% of organisations</t>
  </si>
  <si>
    <t>Average Income</t>
  </si>
  <si>
    <t>Social services</t>
  </si>
  <si>
    <t>Culture and recreation</t>
  </si>
  <si>
    <t>Health</t>
  </si>
  <si>
    <t>Religion</t>
  </si>
  <si>
    <t>Grant-making foundations</t>
  </si>
  <si>
    <t>International</t>
  </si>
  <si>
    <t>Parent Teacher Associations</t>
  </si>
  <si>
    <t>Development</t>
  </si>
  <si>
    <t>Environment</t>
  </si>
  <si>
    <t>Education</t>
  </si>
  <si>
    <t>Research</t>
  </si>
  <si>
    <t>Village halls</t>
  </si>
  <si>
    <t>Law and advocacy</t>
  </si>
  <si>
    <t>Housing</t>
  </si>
  <si>
    <t>Scout groups and youth clubs</t>
  </si>
  <si>
    <t>Playgroups and nurseries</t>
  </si>
  <si>
    <t>Employment and training</t>
  </si>
  <si>
    <t>Umbrella bodies</t>
  </si>
  <si>
    <t>TOP 10</t>
  </si>
  <si>
    <t>Chart data - top 10 vol orgs by income</t>
  </si>
  <si>
    <t>Name</t>
  </si>
  <si>
    <t>Subsector</t>
  </si>
  <si>
    <t>Save the Children International</t>
  </si>
  <si>
    <t>Cancer Research UK</t>
  </si>
  <si>
    <t>The National Trust for Places of Historic Interest or Natural Beauty</t>
  </si>
  <si>
    <t>Wellcome Trust</t>
  </si>
  <si>
    <t>Ako Foundation</t>
  </si>
  <si>
    <t>Oxfam</t>
  </si>
  <si>
    <t>The British Red Cross Society</t>
  </si>
  <si>
    <t>Social Services</t>
  </si>
  <si>
    <t>Msi Reproductive Choices</t>
  </si>
  <si>
    <t>The Save the Children Fund</t>
  </si>
  <si>
    <t>Barnardo's</t>
  </si>
  <si>
    <t>Chart data - proportion of different sized vol orgs by subsector</t>
  </si>
  <si>
    <t>Micro small</t>
  </si>
  <si>
    <t>L/M/S</t>
  </si>
  <si>
    <t>TOTAL</t>
  </si>
  <si>
    <t>ORIGINAL DATA</t>
  </si>
  <si>
    <t>Population</t>
  </si>
  <si>
    <t>Chart data - share of vol orgs and pop by UK country 2020/21</t>
  </si>
  <si>
    <t>Voluntary organisations</t>
  </si>
  <si>
    <t>Map data - number of orgs per 1000 people by english region</t>
  </si>
  <si>
    <t>Ratio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</si>
  <si>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</si>
  <si>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</si>
  <si>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</si>
  <si>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</si>
  <si>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</si>
  <si>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</si>
  <si>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</si>
  <si>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</si>
  <si>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</si>
  <si>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Chart data - Distribution of LMSM vol orgs (over £1m) across regions 2002/21</t>
  </si>
  <si>
    <t xml:space="preserve">Chart data -Prop of vol sector income and assts by region </t>
  </si>
  <si>
    <t>Chart data -area of operation by size 2020/21 (%)</t>
  </si>
  <si>
    <t>Local</t>
  </si>
  <si>
    <t>National</t>
  </si>
  <si>
    <t>National and overseas</t>
  </si>
  <si>
    <t>Overseas</t>
  </si>
  <si>
    <t>DATA tables</t>
  </si>
  <si>
    <t>LMS</t>
  </si>
  <si>
    <t>Charities</t>
  </si>
  <si>
    <t>Charities per 1,000 population</t>
  </si>
  <si>
    <t>Difference from UK</t>
  </si>
  <si>
    <t>England and Wales</t>
  </si>
  <si>
    <t>Organisations</t>
  </si>
  <si>
    <t>Population (000s)</t>
  </si>
  <si>
    <t>Orgs per 1,000 person</t>
  </si>
  <si>
    <t>Income (£m)</t>
  </si>
  <si>
    <t>Expenditure (£m)</t>
  </si>
  <si>
    <t>Assets (£m)</t>
  </si>
  <si>
    <t>Income %</t>
  </si>
  <si>
    <t>Exp%</t>
  </si>
  <si>
    <t>Assets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</si>
</sst>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  <numFmt numFmtId="168" formatCode="&quot;£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9" fontId="0" fillId="0" borderId="0" xfId="2" applyFont="1"/>
    <xf numFmtId="166" fontId="0" fillId="0" borderId="0" xfId="0" applyNumberFormat="1"/>
    <xf numFmtId="1" fontId="0" fillId="0" borderId="0" xfId="0" applyNumberFormat="1"/>
    <xf numFmtId="167" fontId="0" fillId="0" borderId="0" xfId="1" applyNumberFormat="1" applyFont="1"/>
    <xf numFmtId="2" fontId="0" fillId="0" borderId="0" xfId="2" applyNumberFormat="1" applyFont="1"/>
    <xf numFmtId="167" fontId="0" fillId="0" borderId="0" xfId="0" applyNumberFormat="1"/>
    <xf numFmtId="0" fontId="0" fillId="2" borderId="0" xfId="0" applyFill="1"/>
    <xf numFmtId="1" fontId="0" fillId="2" borderId="0" xfId="0" applyNumberFormat="1" applyFill="1"/>
    <xf numFmtId="2" fontId="0" fillId="0" borderId="0" xfId="0" applyNumberFormat="1"/>
    <xf numFmtId="0" fontId="0" fillId="0" borderId="2" xfId="0" applyBorder="1"/>
    <xf numFmtId="1" fontId="0" fillId="0" borderId="2" xfId="0" applyNumberFormat="1" applyBorder="1"/>
    <xf numFmtId="167" fontId="0" fillId="0" borderId="2" xfId="1" applyNumberFormat="1" applyFont="1" applyBorder="1"/>
    <xf numFmtId="0" fontId="3" fillId="0" borderId="2" xfId="0" applyFont="1" applyBorder="1"/>
    <xf numFmtId="0" fontId="3" fillId="0" borderId="0" xfId="0" applyFont="1"/>
    <xf numFmtId="167" fontId="0" fillId="0" borderId="0" xfId="1" applyNumberFormat="1" applyFont="1" applyFill="1"/>
    <xf numFmtId="164" fontId="0" fillId="2" borderId="0" xfId="0" applyNumberForma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164" fontId="0" fillId="0" borderId="1" xfId="0" applyNumberForma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4" fillId="0" borderId="2" xfId="0" applyNumberFormat="1" applyFont="1" applyBorder="1" applyAlignment="1">
      <alignment horizontal="left" vertical="top"/>
    </xf>
    <xf numFmtId="167" fontId="0" fillId="0" borderId="2" xfId="1" applyNumberFormat="1" applyFont="1" applyFill="1" applyBorder="1"/>
    <xf numFmtId="2" fontId="0" fillId="0" borderId="2" xfId="2" applyNumberFormat="1" applyFont="1" applyFill="1" applyBorder="1"/>
    <xf numFmtId="2" fontId="0" fillId="0" borderId="2" xfId="0" applyNumberFormat="1" applyBorder="1"/>
    <xf numFmtId="0" fontId="9" fillId="0" borderId="0" xfId="0" applyFont="1"/>
    <xf numFmtId="49" fontId="10" fillId="0" borderId="0" xfId="0" applyNumberFormat="1" applyFont="1" applyAlignment="1">
      <alignment horizontal="left" vertical="center"/>
    </xf>
    <xf numFmtId="9" fontId="2" fillId="0" borderId="0" xfId="2" applyFont="1" applyFill="1"/>
    <xf numFmtId="9" fontId="8" fillId="0" borderId="0" xfId="2" applyFont="1" applyFill="1" applyAlignment="1">
      <alignment vertical="center"/>
    </xf>
    <xf numFmtId="165" fontId="8" fillId="0" borderId="0" xfId="2" applyNumberFormat="1" applyFont="1" applyFill="1" applyAlignment="1">
      <alignment vertical="center"/>
    </xf>
    <xf numFmtId="9" fontId="9" fillId="0" borderId="0" xfId="2" applyFont="1" applyFill="1"/>
    <xf numFmtId="3" fontId="0" fillId="0" borderId="0" xfId="0" applyNumberFormat="1"/>
    <xf numFmtId="165" fontId="2" fillId="0" borderId="0" xfId="2" applyNumberFormat="1" applyFont="1" applyFill="1"/>
    <xf numFmtId="9" fontId="0" fillId="0" borderId="0" xfId="0" applyNumberFormat="1"/>
    <xf numFmtId="0" fontId="2" fillId="0" borderId="0" xfId="0" applyFont="1"/>
    <xf numFmtId="165" fontId="0" fillId="0" borderId="0" xfId="2" applyNumberFormat="1" applyFont="1" applyFill="1"/>
    <xf numFmtId="3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3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3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1" fontId="12" fillId="0" borderId="0" xfId="0" applyNumberFormat="1" applyFont="1"/>
    <xf numFmtId="0" fontId="11" fillId="0" borderId="2" xfId="0" applyFont="1" applyBorder="1"/>
    <xf numFmtId="9" fontId="0" fillId="0" borderId="0" xfId="2" applyFont="1" applyBorder="1"/>
    <xf numFmtId="0" fontId="2" fillId="0" borderId="2" xfId="0" applyFont="1" applyBorder="1"/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3" fontId="0" fillId="2" borderId="0" xfId="0" applyNumberFormat="1" applyFill="1"/>
    <xf numFmtId="164" fontId="4" fillId="4" borderId="4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3" fontId="0" fillId="4" borderId="0" xfId="0" applyNumberFormat="1" applyFill="1" applyAlignment="1">
      <alignment vertical="center"/>
    </xf>
    <xf numFmtId="3" fontId="13" fillId="4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166" fontId="0" fillId="0" borderId="2" xfId="0" applyNumberFormat="1" applyBorder="1"/>
    <xf numFmtId="164" fontId="4" fillId="4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vertical="center"/>
    </xf>
    <xf numFmtId="3" fontId="2" fillId="0" borderId="0" xfId="0" applyNumberFormat="1" applyFont="1"/>
    <xf numFmtId="9" fontId="2" fillId="0" borderId="0" xfId="2" applyFont="1"/>
    <xf numFmtId="9" fontId="2" fillId="0" borderId="0" xfId="0" applyNumberFormat="1" applyFont="1"/>
    <xf numFmtId="3" fontId="2" fillId="4" borderId="1" xfId="0" applyNumberFormat="1" applyFont="1" applyFill="1" applyBorder="1" applyAlignment="1">
      <alignment vertical="center"/>
    </xf>
    <xf numFmtId="3" fontId="14" fillId="4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166" fontId="3" fillId="0" borderId="0" xfId="0" applyNumberFormat="1" applyFont="1"/>
    <xf numFmtId="16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%20WORK\NCVO\Almanac\V2%202023%20report%20docs\2%20Profile\PROF_FINANCIAL%20General%20Charities%20Summary%202023.xlsx" TargetMode="External"/><Relationship Id="rId1" Type="http://schemas.openxmlformats.org/officeDocument/2006/relationships/externalLinkPath" Target="file:///F:\A%20WORK\NCVO\Almanac\V2%202023%20report%20docs\2%20Profile\PROF_FINANCIAL%20General%20Charities%20Summ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onal Matrix"/>
      <sheetName val="Population"/>
      <sheetName val="Income"/>
      <sheetName val="Historic"/>
      <sheetName val="Government income"/>
      <sheetName val="Expenditure"/>
      <sheetName val="ICNPO"/>
      <sheetName val="Ratios"/>
      <sheetName val="GDP"/>
      <sheetName val="LA"/>
      <sheetName val="Part B"/>
      <sheetName val="Assets"/>
      <sheetName val="rawdata-current"/>
      <sheetName val="rawdata-previous"/>
      <sheetName val="HumanPopulation"/>
      <sheetName val="LoanWorkings"/>
      <sheetName val="Sheet1"/>
      <sheetName val="RPI"/>
      <sheetName val="M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2020/21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E87D-8C59-47F8-931C-6FEC58529C94}">
  <dimension ref="A1:Z111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1" max="1" width="18" customWidth="1"/>
    <col min="2" max="3" width="13.81640625" bestFit="1" customWidth="1"/>
    <col min="4" max="4" width="14" customWidth="1"/>
    <col min="5" max="6" width="12.54296875" bestFit="1" customWidth="1"/>
    <col min="7" max="7" width="11" customWidth="1"/>
    <col min="8" max="8" width="9.54296875" bestFit="1" customWidth="1"/>
  </cols>
  <sheetData>
    <row r="1" spans="1:23" x14ac:dyDescent="0.35">
      <c r="A1" s="2"/>
      <c r="B1" s="22"/>
      <c r="C1" s="23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3" x14ac:dyDescent="0.35">
      <c r="A2" s="18" t="s">
        <v>0</v>
      </c>
      <c r="B2" s="19"/>
      <c r="C2" s="20"/>
      <c r="D2" s="1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>
        <f>U56+U57</f>
        <v>846</v>
      </c>
      <c r="W2" s="42">
        <f>V56+V57</f>
        <v>804</v>
      </c>
    </row>
    <row r="3" spans="1:23" x14ac:dyDescent="0.35">
      <c r="A3" s="1" t="str">
        <f>[1]Meta!$B$2</f>
        <v>2020/21</v>
      </c>
      <c r="B3" t="s">
        <v>1</v>
      </c>
      <c r="C3" t="s">
        <v>2</v>
      </c>
      <c r="V3" s="3">
        <f>W2/V2-1</f>
        <v>-4.9645390070921946E-2</v>
      </c>
    </row>
    <row r="4" spans="1:23" x14ac:dyDescent="0.35">
      <c r="A4" s="32" t="s">
        <v>3</v>
      </c>
      <c r="B4" s="33">
        <v>77294.542607802869</v>
      </c>
      <c r="C4" s="34">
        <f t="shared" ref="C4:C9" si="0">(B4/B$10)*100</f>
        <v>47.142529521736634</v>
      </c>
      <c r="E4" s="6"/>
      <c r="F4" s="7"/>
      <c r="H4" s="8"/>
      <c r="I4" s="8"/>
    </row>
    <row r="5" spans="1:23" x14ac:dyDescent="0.35">
      <c r="A5" s="32" t="s">
        <v>4</v>
      </c>
      <c r="B5" s="33">
        <v>54430.777076323451</v>
      </c>
      <c r="C5" s="34">
        <f t="shared" si="0"/>
        <v>33.197744997751066</v>
      </c>
      <c r="E5" s="6"/>
      <c r="F5" s="7"/>
      <c r="H5" s="8"/>
      <c r="I5" s="8"/>
    </row>
    <row r="6" spans="1:23" x14ac:dyDescent="0.35">
      <c r="A6" s="32" t="s">
        <v>5</v>
      </c>
      <c r="B6" s="33">
        <v>25569.134238800983</v>
      </c>
      <c r="C6" s="34">
        <f t="shared" si="0"/>
        <v>15.594809478518579</v>
      </c>
      <c r="E6" s="6"/>
      <c r="F6" s="7"/>
      <c r="H6" s="8"/>
      <c r="I6" s="8"/>
    </row>
    <row r="7" spans="1:23" x14ac:dyDescent="0.35">
      <c r="A7" s="32" t="s">
        <v>6</v>
      </c>
      <c r="B7" s="33">
        <v>5860.8062015503883</v>
      </c>
      <c r="C7" s="34">
        <f t="shared" si="0"/>
        <v>3.5745502859069198</v>
      </c>
      <c r="E7" s="6"/>
      <c r="F7" s="7"/>
    </row>
    <row r="8" spans="1:23" x14ac:dyDescent="0.35">
      <c r="A8" s="32" t="s">
        <v>7</v>
      </c>
      <c r="B8" s="33">
        <v>743</v>
      </c>
      <c r="C8" s="34">
        <f t="shared" si="0"/>
        <v>0.45316135205533081</v>
      </c>
      <c r="E8" s="6"/>
      <c r="F8" s="7"/>
    </row>
    <row r="9" spans="1:23" x14ac:dyDescent="0.35">
      <c r="A9" s="32" t="s">
        <v>8</v>
      </c>
      <c r="B9" s="33">
        <v>61</v>
      </c>
      <c r="C9" s="34">
        <f t="shared" si="0"/>
        <v>3.7204364031460532E-2</v>
      </c>
      <c r="E9" s="6"/>
      <c r="F9" s="7"/>
    </row>
    <row r="10" spans="1:23" x14ac:dyDescent="0.35">
      <c r="A10" s="32" t="s">
        <v>9</v>
      </c>
      <c r="B10" s="33">
        <v>163959.2601244777</v>
      </c>
      <c r="C10" s="35">
        <f>SUM(C4:C9)</f>
        <v>100.00000000000001</v>
      </c>
      <c r="E10" s="6"/>
    </row>
    <row r="12" spans="1:23" x14ac:dyDescent="0.35">
      <c r="A12" s="18" t="s">
        <v>10</v>
      </c>
      <c r="B12" s="9"/>
      <c r="C12" s="9"/>
      <c r="D12" s="9"/>
    </row>
    <row r="13" spans="1:23" x14ac:dyDescent="0.35">
      <c r="A13" s="15" t="s">
        <v>11</v>
      </c>
      <c r="B13" s="15" t="s">
        <v>12</v>
      </c>
      <c r="C13" s="15" t="s">
        <v>5</v>
      </c>
      <c r="D13" s="15" t="s">
        <v>13</v>
      </c>
      <c r="G13" s="16" t="s">
        <v>14</v>
      </c>
      <c r="H13" s="16" t="s">
        <v>15</v>
      </c>
    </row>
    <row r="14" spans="1:23" x14ac:dyDescent="0.35">
      <c r="A14" s="15" t="s">
        <v>16</v>
      </c>
      <c r="B14" s="13">
        <v>128728</v>
      </c>
      <c r="C14" s="13">
        <v>15329</v>
      </c>
      <c r="D14" s="13">
        <v>2372</v>
      </c>
      <c r="G14" s="6">
        <f t="shared" ref="G14:G34" si="1">B14+C14+D14</f>
        <v>146429</v>
      </c>
      <c r="H14" s="5"/>
      <c r="I14" s="5"/>
    </row>
    <row r="15" spans="1:23" x14ac:dyDescent="0.35">
      <c r="A15" s="15" t="s">
        <v>17</v>
      </c>
      <c r="B15" s="13">
        <v>134513</v>
      </c>
      <c r="C15" s="13">
        <v>15785</v>
      </c>
      <c r="D15" s="13">
        <v>2399</v>
      </c>
      <c r="G15" s="6">
        <f t="shared" si="1"/>
        <v>152697</v>
      </c>
      <c r="H15" s="3">
        <f t="shared" ref="H15:H33" si="2">(G15-$G$14)/$G$14</f>
        <v>4.280572837347793E-2</v>
      </c>
      <c r="I15" s="5"/>
    </row>
    <row r="16" spans="1:23" x14ac:dyDescent="0.35">
      <c r="A16" s="15" t="s">
        <v>18</v>
      </c>
      <c r="B16" s="13">
        <v>140738.5</v>
      </c>
      <c r="C16" s="13">
        <v>17424.5</v>
      </c>
      <c r="D16" s="13">
        <v>2809.5</v>
      </c>
      <c r="G16" s="6">
        <f t="shared" si="1"/>
        <v>160972.5</v>
      </c>
      <c r="H16" s="3">
        <f t="shared" si="2"/>
        <v>9.9321172718518869E-2</v>
      </c>
      <c r="I16" s="5"/>
    </row>
    <row r="17" spans="1:9" x14ac:dyDescent="0.35">
      <c r="A17" s="15" t="s">
        <v>19</v>
      </c>
      <c r="B17" s="13">
        <v>146964</v>
      </c>
      <c r="C17" s="13">
        <v>19064</v>
      </c>
      <c r="D17" s="13">
        <v>3220</v>
      </c>
      <c r="G17" s="6">
        <f t="shared" si="1"/>
        <v>169248</v>
      </c>
      <c r="H17" s="3">
        <f t="shared" si="2"/>
        <v>0.15583661706355981</v>
      </c>
      <c r="I17" s="5"/>
    </row>
    <row r="18" spans="1:9" x14ac:dyDescent="0.35">
      <c r="A18" s="15" t="s">
        <v>20</v>
      </c>
      <c r="B18" s="13">
        <v>142741</v>
      </c>
      <c r="C18" s="13">
        <v>18345</v>
      </c>
      <c r="D18" s="13">
        <v>3329</v>
      </c>
      <c r="G18" s="6">
        <f t="shared" si="1"/>
        <v>164415</v>
      </c>
      <c r="H18" s="3">
        <f t="shared" si="2"/>
        <v>0.122830860007239</v>
      </c>
      <c r="I18" s="5"/>
    </row>
    <row r="19" spans="1:9" x14ac:dyDescent="0.35">
      <c r="A19" s="15" t="s">
        <v>21</v>
      </c>
      <c r="B19" s="13">
        <v>138873</v>
      </c>
      <c r="C19" s="13">
        <v>21370</v>
      </c>
      <c r="D19" s="13">
        <v>3952</v>
      </c>
      <c r="G19" s="6">
        <f t="shared" si="1"/>
        <v>164195</v>
      </c>
      <c r="H19" s="3">
        <f t="shared" si="2"/>
        <v>0.1213284253802184</v>
      </c>
      <c r="I19" s="5"/>
    </row>
    <row r="20" spans="1:9" x14ac:dyDescent="0.35">
      <c r="A20" s="15" t="s">
        <v>22</v>
      </c>
      <c r="B20" s="13">
        <v>145865</v>
      </c>
      <c r="C20" s="13">
        <v>20664</v>
      </c>
      <c r="D20" s="13">
        <v>4376</v>
      </c>
      <c r="G20" s="6">
        <f t="shared" si="1"/>
        <v>170905</v>
      </c>
      <c r="H20" s="3">
        <f t="shared" si="2"/>
        <v>0.16715268150434681</v>
      </c>
      <c r="I20" s="5"/>
    </row>
    <row r="21" spans="1:9" x14ac:dyDescent="0.35">
      <c r="A21" s="15" t="s">
        <v>23</v>
      </c>
      <c r="B21" s="13">
        <v>145038</v>
      </c>
      <c r="C21" s="13">
        <v>21470</v>
      </c>
      <c r="D21" s="13">
        <v>4566</v>
      </c>
      <c r="G21" s="6">
        <f t="shared" si="1"/>
        <v>171074</v>
      </c>
      <c r="H21" s="3">
        <f t="shared" si="2"/>
        <v>0.16830682446783082</v>
      </c>
      <c r="I21" s="5"/>
    </row>
    <row r="22" spans="1:9" x14ac:dyDescent="0.35">
      <c r="A22" s="15" t="s">
        <v>24</v>
      </c>
      <c r="B22" s="13">
        <v>142334</v>
      </c>
      <c r="C22" s="13">
        <v>21033</v>
      </c>
      <c r="D22" s="13">
        <v>4581</v>
      </c>
      <c r="G22" s="6">
        <f t="shared" si="1"/>
        <v>167948</v>
      </c>
      <c r="H22" s="3">
        <f t="shared" si="2"/>
        <v>0.14695859426752897</v>
      </c>
      <c r="I22" s="5"/>
    </row>
    <row r="23" spans="1:9" x14ac:dyDescent="0.35">
      <c r="A23" s="15" t="s">
        <v>25</v>
      </c>
      <c r="B23" s="13">
        <v>138054</v>
      </c>
      <c r="C23" s="13">
        <v>20728</v>
      </c>
      <c r="D23" s="13">
        <v>4610</v>
      </c>
      <c r="G23" s="6">
        <f t="shared" si="1"/>
        <v>163392</v>
      </c>
      <c r="H23" s="3">
        <f t="shared" si="2"/>
        <v>0.11584453899159319</v>
      </c>
      <c r="I23" s="5"/>
    </row>
    <row r="24" spans="1:9" x14ac:dyDescent="0.35">
      <c r="A24" s="15" t="s">
        <v>26</v>
      </c>
      <c r="B24" s="13">
        <v>136306</v>
      </c>
      <c r="C24" s="13">
        <v>21104</v>
      </c>
      <c r="D24" s="13">
        <v>4765</v>
      </c>
      <c r="G24" s="6">
        <f t="shared" si="1"/>
        <v>162175</v>
      </c>
      <c r="H24" s="3">
        <f t="shared" si="2"/>
        <v>0.1075333438048474</v>
      </c>
      <c r="I24" s="5"/>
    </row>
    <row r="25" spans="1:9" x14ac:dyDescent="0.35">
      <c r="A25" s="15" t="s">
        <v>27</v>
      </c>
      <c r="B25" s="13">
        <v>135109</v>
      </c>
      <c r="C25" s="13">
        <v>21255</v>
      </c>
      <c r="D25" s="13">
        <v>4852</v>
      </c>
      <c r="G25" s="6">
        <f t="shared" si="1"/>
        <v>161216</v>
      </c>
      <c r="H25" s="3">
        <f t="shared" si="2"/>
        <v>0.10098409468069849</v>
      </c>
      <c r="I25" s="5"/>
    </row>
    <row r="26" spans="1:9" x14ac:dyDescent="0.35">
      <c r="A26" s="15" t="s">
        <v>28</v>
      </c>
      <c r="B26" s="13">
        <v>134498</v>
      </c>
      <c r="C26" s="13">
        <v>21704</v>
      </c>
      <c r="D26" s="13">
        <v>5000</v>
      </c>
      <c r="G26" s="6">
        <f t="shared" si="1"/>
        <v>161202</v>
      </c>
      <c r="H26" s="3">
        <f t="shared" si="2"/>
        <v>0.10088848520443355</v>
      </c>
      <c r="I26" s="5"/>
    </row>
    <row r="27" spans="1:9" x14ac:dyDescent="0.35">
      <c r="A27" s="15" t="s">
        <v>29</v>
      </c>
      <c r="B27" s="13">
        <v>137663</v>
      </c>
      <c r="C27" s="13">
        <v>23152</v>
      </c>
      <c r="D27" s="13">
        <v>5519</v>
      </c>
      <c r="G27" s="6">
        <f t="shared" si="1"/>
        <v>166334</v>
      </c>
      <c r="H27" s="3">
        <f t="shared" si="2"/>
        <v>0.13593618750384145</v>
      </c>
      <c r="I27" s="5"/>
    </row>
    <row r="28" spans="1:9" x14ac:dyDescent="0.35">
      <c r="A28" s="15" t="s">
        <v>30</v>
      </c>
      <c r="B28" s="13">
        <v>136692</v>
      </c>
      <c r="C28" s="13">
        <v>23440</v>
      </c>
      <c r="D28" s="13">
        <v>5669</v>
      </c>
      <c r="G28" s="6">
        <f t="shared" si="1"/>
        <v>165801</v>
      </c>
      <c r="H28" s="3">
        <f t="shared" si="2"/>
        <v>0.13229619815746882</v>
      </c>
      <c r="I28" s="5"/>
    </row>
    <row r="29" spans="1:9" x14ac:dyDescent="0.35">
      <c r="A29" s="15" t="s">
        <v>31</v>
      </c>
      <c r="B29" s="13">
        <v>136774</v>
      </c>
      <c r="C29" s="13">
        <v>23939</v>
      </c>
      <c r="D29" s="13">
        <v>5753</v>
      </c>
      <c r="G29" s="6">
        <f t="shared" si="1"/>
        <v>166466</v>
      </c>
      <c r="H29" s="3">
        <f t="shared" si="2"/>
        <v>0.13683764828005382</v>
      </c>
      <c r="I29" s="5"/>
    </row>
    <row r="30" spans="1:9" x14ac:dyDescent="0.35">
      <c r="A30" s="15" t="s">
        <v>32</v>
      </c>
      <c r="B30" s="13">
        <v>136783</v>
      </c>
      <c r="C30" s="13">
        <v>24150</v>
      </c>
      <c r="D30" s="13">
        <v>5920</v>
      </c>
      <c r="G30" s="6">
        <f t="shared" si="1"/>
        <v>166853</v>
      </c>
      <c r="H30" s="3">
        <f t="shared" si="2"/>
        <v>0.13948056737394915</v>
      </c>
      <c r="I30" s="5"/>
    </row>
    <row r="31" spans="1:9" x14ac:dyDescent="0.35">
      <c r="A31" s="15" t="s">
        <v>33</v>
      </c>
      <c r="B31" s="13">
        <v>135557</v>
      </c>
      <c r="C31" s="13">
        <v>24820</v>
      </c>
      <c r="D31" s="13">
        <v>6215</v>
      </c>
      <c r="G31" s="6">
        <f t="shared" si="1"/>
        <v>166592</v>
      </c>
      <c r="H31" s="3">
        <f t="shared" si="2"/>
        <v>0.13769813356643834</v>
      </c>
      <c r="I31" s="5"/>
    </row>
    <row r="32" spans="1:9" x14ac:dyDescent="0.35">
      <c r="A32" s="15" t="s">
        <v>34</v>
      </c>
      <c r="B32" s="13">
        <v>130635</v>
      </c>
      <c r="C32" s="13">
        <v>26010</v>
      </c>
      <c r="D32" s="13">
        <v>6505</v>
      </c>
      <c r="G32" s="6">
        <f t="shared" si="1"/>
        <v>163150</v>
      </c>
      <c r="H32" s="3">
        <f t="shared" si="2"/>
        <v>0.11419186090187053</v>
      </c>
      <c r="I32" s="5"/>
    </row>
    <row r="33" spans="1:14" x14ac:dyDescent="0.35">
      <c r="A33" s="15" t="s">
        <v>35</v>
      </c>
      <c r="B33" s="13">
        <v>132787</v>
      </c>
      <c r="C33" s="13">
        <v>26253</v>
      </c>
      <c r="D33" s="13">
        <v>6718</v>
      </c>
      <c r="G33" s="17">
        <f t="shared" si="1"/>
        <v>165758</v>
      </c>
      <c r="H33" s="3">
        <f t="shared" si="2"/>
        <v>0.13200254048036933</v>
      </c>
      <c r="I33" s="5"/>
    </row>
    <row r="34" spans="1:14" x14ac:dyDescent="0.35">
      <c r="A34" s="15" t="s">
        <v>36</v>
      </c>
      <c r="B34" s="13">
        <v>131725</v>
      </c>
      <c r="C34" s="13">
        <v>25569</v>
      </c>
      <c r="D34" s="13">
        <v>6665</v>
      </c>
      <c r="G34" s="17">
        <f t="shared" si="1"/>
        <v>163959</v>
      </c>
      <c r="H34" s="3">
        <f>(G34-$G$14)/$G$14</f>
        <v>0.11971672278032357</v>
      </c>
      <c r="I34" s="5"/>
    </row>
    <row r="35" spans="1:14" x14ac:dyDescent="0.35">
      <c r="A35" s="36" t="s">
        <v>37</v>
      </c>
      <c r="G35" s="5"/>
      <c r="H35" s="5"/>
      <c r="I35" s="5"/>
    </row>
    <row r="37" spans="1:14" x14ac:dyDescent="0.35">
      <c r="A37" s="18" t="s">
        <v>38</v>
      </c>
      <c r="B37" s="9"/>
      <c r="C37" s="9"/>
      <c r="D37" s="9"/>
    </row>
    <row r="38" spans="1:14" x14ac:dyDescent="0.35">
      <c r="A38" s="12" t="s">
        <v>36</v>
      </c>
      <c r="B38" s="12" t="s">
        <v>39</v>
      </c>
      <c r="C38" s="12" t="s">
        <v>5</v>
      </c>
      <c r="D38" s="12" t="s">
        <v>40</v>
      </c>
    </row>
    <row r="39" spans="1:14" x14ac:dyDescent="0.35">
      <c r="A39" s="12" t="s">
        <v>41</v>
      </c>
      <c r="B39" s="13">
        <v>80.340274519487707</v>
      </c>
      <c r="C39" s="13">
        <v>15.594809478518579</v>
      </c>
      <c r="D39" s="13">
        <v>4.0649160019937103</v>
      </c>
      <c r="F39" s="5"/>
      <c r="G39" s="5"/>
      <c r="H39" s="5"/>
    </row>
    <row r="40" spans="1:14" x14ac:dyDescent="0.35">
      <c r="A40" s="12" t="s">
        <v>42</v>
      </c>
      <c r="B40" s="13">
        <v>3.5635451066644914</v>
      </c>
      <c r="C40" s="13">
        <v>13.345185180745048</v>
      </c>
      <c r="D40" s="13">
        <v>83.091269712590474</v>
      </c>
      <c r="F40" s="5"/>
      <c r="G40" s="5"/>
      <c r="H40" s="5"/>
    </row>
    <row r="41" spans="1:14" x14ac:dyDescent="0.35">
      <c r="A41" s="12" t="s">
        <v>43</v>
      </c>
      <c r="B41" s="13">
        <v>4.3755323660781675</v>
      </c>
      <c r="C41" s="13">
        <v>13.262889039712745</v>
      </c>
      <c r="D41" s="13">
        <v>82.361578594209092</v>
      </c>
      <c r="F41" s="5"/>
      <c r="G41" s="5"/>
      <c r="H41" s="5"/>
    </row>
    <row r="42" spans="1:14" x14ac:dyDescent="0.35">
      <c r="A42" s="12" t="s">
        <v>44</v>
      </c>
      <c r="B42" s="13">
        <v>3.8975484848996649</v>
      </c>
      <c r="C42" s="13">
        <v>10.34598418759715</v>
      </c>
      <c r="D42" s="13">
        <v>85.756467327503174</v>
      </c>
      <c r="F42" s="5"/>
      <c r="G42" s="5"/>
      <c r="H42" s="5"/>
    </row>
    <row r="43" spans="1:14" x14ac:dyDescent="0.35">
      <c r="B43" s="5"/>
      <c r="C43" s="5"/>
      <c r="D43" s="5"/>
      <c r="F43" s="5"/>
      <c r="G43" s="5"/>
      <c r="H43" s="5"/>
    </row>
    <row r="44" spans="1:14" x14ac:dyDescent="0.35">
      <c r="A44" s="18" t="s">
        <v>45</v>
      </c>
      <c r="B44" s="9"/>
      <c r="C44" s="9"/>
      <c r="D44" s="9"/>
    </row>
    <row r="45" spans="1:14" x14ac:dyDescent="0.35">
      <c r="A45" s="12" t="s">
        <v>46</v>
      </c>
      <c r="B45" s="13" t="s">
        <v>24</v>
      </c>
      <c r="C45" s="13" t="s">
        <v>25</v>
      </c>
      <c r="D45" s="13" t="s">
        <v>26</v>
      </c>
      <c r="E45" s="12" t="s">
        <v>27</v>
      </c>
      <c r="F45" s="13" t="s">
        <v>28</v>
      </c>
      <c r="G45" s="13" t="s">
        <v>29</v>
      </c>
      <c r="H45" s="13" t="s">
        <v>30</v>
      </c>
      <c r="I45" s="12" t="s">
        <v>31</v>
      </c>
      <c r="J45" s="12" t="s">
        <v>32</v>
      </c>
      <c r="K45" s="12" t="s">
        <v>33</v>
      </c>
      <c r="L45" s="12" t="s">
        <v>34</v>
      </c>
      <c r="M45" s="12" t="s">
        <v>35</v>
      </c>
      <c r="N45" s="12" t="s">
        <v>47</v>
      </c>
    </row>
    <row r="46" spans="1:14" x14ac:dyDescent="0.35">
      <c r="A46" s="12" t="s">
        <v>7</v>
      </c>
      <c r="B46" s="13">
        <v>442</v>
      </c>
      <c r="C46" s="13">
        <v>446</v>
      </c>
      <c r="D46" s="13">
        <v>486</v>
      </c>
      <c r="E46" s="12">
        <v>511</v>
      </c>
      <c r="F46" s="13">
        <v>547</v>
      </c>
      <c r="G46" s="13">
        <v>593</v>
      </c>
      <c r="H46" s="13">
        <v>618</v>
      </c>
      <c r="I46" s="12">
        <v>642</v>
      </c>
      <c r="J46" s="12">
        <v>657</v>
      </c>
      <c r="K46" s="12">
        <v>695</v>
      </c>
      <c r="L46" s="12">
        <v>736</v>
      </c>
      <c r="M46" s="12">
        <v>782</v>
      </c>
      <c r="N46" s="12">
        <v>743</v>
      </c>
    </row>
    <row r="47" spans="1:14" x14ac:dyDescent="0.35">
      <c r="A47" s="12" t="s">
        <v>8</v>
      </c>
      <c r="B47" s="13">
        <v>26</v>
      </c>
      <c r="C47" s="13">
        <v>29</v>
      </c>
      <c r="D47" s="13">
        <v>33</v>
      </c>
      <c r="E47" s="12">
        <v>33</v>
      </c>
      <c r="F47" s="13">
        <v>33</v>
      </c>
      <c r="G47" s="13">
        <v>40</v>
      </c>
      <c r="H47" s="13">
        <v>42</v>
      </c>
      <c r="I47" s="12">
        <v>45</v>
      </c>
      <c r="J47" s="12">
        <v>51</v>
      </c>
      <c r="K47" s="12">
        <v>56</v>
      </c>
      <c r="L47" s="12">
        <v>59</v>
      </c>
      <c r="M47" s="12">
        <v>64</v>
      </c>
      <c r="N47" s="12">
        <v>61</v>
      </c>
    </row>
    <row r="48" spans="1:14" x14ac:dyDescent="0.35">
      <c r="B48" s="5"/>
      <c r="C48" s="5"/>
      <c r="D48" s="5"/>
      <c r="F48" s="5"/>
      <c r="G48" s="5"/>
      <c r="H48" s="5"/>
    </row>
    <row r="49" spans="1:26" x14ac:dyDescent="0.35">
      <c r="B49" s="5"/>
      <c r="C49" s="5"/>
      <c r="D49" s="5"/>
      <c r="F49" s="5"/>
      <c r="G49" s="5"/>
      <c r="H49" s="5"/>
    </row>
    <row r="50" spans="1:26" x14ac:dyDescent="0.35">
      <c r="A50" s="36" t="s">
        <v>48</v>
      </c>
    </row>
    <row r="51" spans="1:26" x14ac:dyDescent="0.35">
      <c r="A51" s="1" t="s">
        <v>46</v>
      </c>
      <c r="B51" s="24" t="s">
        <v>16</v>
      </c>
      <c r="C51" s="24" t="s">
        <v>17</v>
      </c>
      <c r="D51" s="25" t="s">
        <v>18</v>
      </c>
      <c r="E51" s="24" t="s">
        <v>19</v>
      </c>
      <c r="F51" s="24" t="s">
        <v>20</v>
      </c>
      <c r="G51" s="24" t="s">
        <v>21</v>
      </c>
      <c r="H51" s="24" t="s">
        <v>22</v>
      </c>
      <c r="I51" s="24" t="s">
        <v>23</v>
      </c>
      <c r="J51" s="24" t="s">
        <v>24</v>
      </c>
      <c r="K51" s="24" t="s">
        <v>25</v>
      </c>
      <c r="L51" s="24" t="s">
        <v>26</v>
      </c>
      <c r="M51" s="24" t="s">
        <v>27</v>
      </c>
      <c r="N51" s="24" t="s">
        <v>28</v>
      </c>
      <c r="O51" s="24" t="s">
        <v>29</v>
      </c>
      <c r="P51" s="24" t="s">
        <v>30</v>
      </c>
      <c r="Q51" s="26" t="s">
        <v>31</v>
      </c>
      <c r="R51" s="26" t="s">
        <v>32</v>
      </c>
      <c r="S51" s="26" t="s">
        <v>33</v>
      </c>
      <c r="T51" s="26" t="s">
        <v>34</v>
      </c>
      <c r="U51" s="24" t="s">
        <v>35</v>
      </c>
      <c r="V51" s="24" t="s">
        <v>36</v>
      </c>
      <c r="W51" s="37" t="s">
        <v>49</v>
      </c>
      <c r="X51" s="36" t="s">
        <v>50</v>
      </c>
      <c r="Y51" s="41" t="s">
        <v>51</v>
      </c>
      <c r="Z51" t="s">
        <v>52</v>
      </c>
    </row>
    <row r="52" spans="1:26" x14ac:dyDescent="0.35">
      <c r="A52" s="27" t="s">
        <v>3</v>
      </c>
      <c r="B52" s="28">
        <v>85257</v>
      </c>
      <c r="C52" s="21">
        <v>90713</v>
      </c>
      <c r="D52" s="28">
        <v>93141.5</v>
      </c>
      <c r="E52" s="21">
        <v>95570</v>
      </c>
      <c r="F52" s="21">
        <v>96032</v>
      </c>
      <c r="G52" s="21">
        <v>90611</v>
      </c>
      <c r="H52" s="21">
        <v>93640</v>
      </c>
      <c r="I52" s="21">
        <v>91067</v>
      </c>
      <c r="J52" s="21">
        <v>90094</v>
      </c>
      <c r="K52" s="21">
        <v>86106</v>
      </c>
      <c r="L52" s="21">
        <v>83613</v>
      </c>
      <c r="M52" s="21">
        <v>81889</v>
      </c>
      <c r="N52" s="21">
        <v>80627</v>
      </c>
      <c r="O52" s="21">
        <v>81104</v>
      </c>
      <c r="P52" s="21">
        <v>79827</v>
      </c>
      <c r="Q52" s="21">
        <v>79039</v>
      </c>
      <c r="R52" s="21">
        <v>78536</v>
      </c>
      <c r="S52" s="21">
        <v>77601</v>
      </c>
      <c r="T52" s="21">
        <v>72520.542607802869</v>
      </c>
      <c r="U52" s="21">
        <v>74241.542607802869</v>
      </c>
      <c r="V52" s="21">
        <v>77294.542607802869</v>
      </c>
      <c r="W52" s="38">
        <f t="shared" ref="W52:W56" si="3">(V52-B52)/B52</f>
        <v>-9.3393591050554572E-2</v>
      </c>
      <c r="X52" s="43">
        <f>V52/U52-1</f>
        <v>4.1122529149591358E-2</v>
      </c>
      <c r="Y52" s="43">
        <f t="shared" ref="Y52:Y58" si="4">V52/T52-1</f>
        <v>6.5829623280925897E-2</v>
      </c>
      <c r="Z52" s="46">
        <f>V52/S52-1</f>
        <v>-3.9491423074075049E-3</v>
      </c>
    </row>
    <row r="53" spans="1:26" x14ac:dyDescent="0.35">
      <c r="A53" s="27" t="s">
        <v>4</v>
      </c>
      <c r="B53" s="28">
        <v>43471</v>
      </c>
      <c r="C53" s="21">
        <v>43800</v>
      </c>
      <c r="D53" s="28">
        <v>47597</v>
      </c>
      <c r="E53" s="21">
        <v>51394</v>
      </c>
      <c r="F53" s="21">
        <v>46709</v>
      </c>
      <c r="G53" s="21">
        <v>48262</v>
      </c>
      <c r="H53" s="21">
        <v>52225</v>
      </c>
      <c r="I53" s="21">
        <v>53971</v>
      </c>
      <c r="J53" s="21">
        <v>52240</v>
      </c>
      <c r="K53" s="21">
        <v>51948</v>
      </c>
      <c r="L53" s="21">
        <v>52693</v>
      </c>
      <c r="M53" s="21">
        <v>53220</v>
      </c>
      <c r="N53" s="21">
        <v>53871</v>
      </c>
      <c r="O53" s="21">
        <v>56559</v>
      </c>
      <c r="P53" s="21">
        <v>56865</v>
      </c>
      <c r="Q53" s="21">
        <v>57735</v>
      </c>
      <c r="R53" s="21">
        <v>58247</v>
      </c>
      <c r="S53" s="21">
        <v>57956</v>
      </c>
      <c r="T53" s="21">
        <v>58114.777076323451</v>
      </c>
      <c r="U53" s="21">
        <v>58545.777076323451</v>
      </c>
      <c r="V53" s="21">
        <v>54430.777076323451</v>
      </c>
      <c r="W53" s="38">
        <f t="shared" si="3"/>
        <v>0.25211697629047991</v>
      </c>
      <c r="X53" s="43">
        <f t="shared" ref="X53:X58" si="5">V53/U53-1</f>
        <v>-7.0286879865570251E-2</v>
      </c>
      <c r="Y53" s="43">
        <f t="shared" si="4"/>
        <v>-6.3391794399584755E-2</v>
      </c>
      <c r="Z53" s="46">
        <f t="shared" ref="Z53:Z56" si="6">V53/S53-1</f>
        <v>-6.082584932839652E-2</v>
      </c>
    </row>
    <row r="54" spans="1:26" x14ac:dyDescent="0.35">
      <c r="A54" s="27" t="s">
        <v>5</v>
      </c>
      <c r="B54" s="28">
        <v>15329</v>
      </c>
      <c r="C54" s="21">
        <v>15785</v>
      </c>
      <c r="D54" s="28">
        <v>17424.5</v>
      </c>
      <c r="E54" s="21">
        <v>19064</v>
      </c>
      <c r="F54" s="21">
        <v>18345</v>
      </c>
      <c r="G54" s="21">
        <v>21370</v>
      </c>
      <c r="H54" s="21">
        <v>20664</v>
      </c>
      <c r="I54" s="21">
        <v>21470</v>
      </c>
      <c r="J54" s="21">
        <v>21033</v>
      </c>
      <c r="K54" s="21">
        <v>20728</v>
      </c>
      <c r="L54" s="21">
        <v>21104</v>
      </c>
      <c r="M54" s="21">
        <v>21255</v>
      </c>
      <c r="N54" s="21">
        <v>21704</v>
      </c>
      <c r="O54" s="21">
        <v>23152</v>
      </c>
      <c r="P54" s="21">
        <v>23440</v>
      </c>
      <c r="Q54" s="21">
        <v>23939</v>
      </c>
      <c r="R54" s="21">
        <v>24150</v>
      </c>
      <c r="S54" s="21">
        <v>24820</v>
      </c>
      <c r="T54" s="21">
        <v>26010.134238800983</v>
      </c>
      <c r="U54" s="21">
        <v>26253.134238800983</v>
      </c>
      <c r="V54" s="21">
        <v>25569.134238800983</v>
      </c>
      <c r="W54" s="38">
        <f t="shared" si="3"/>
        <v>0.66802363094794071</v>
      </c>
      <c r="X54" s="43">
        <f t="shared" si="5"/>
        <v>-2.6054032016835427E-2</v>
      </c>
      <c r="Y54" s="43">
        <f t="shared" si="4"/>
        <v>-1.6954929795868989E-2</v>
      </c>
      <c r="Z54" s="46">
        <f t="shared" si="6"/>
        <v>3.0182684883198307E-2</v>
      </c>
    </row>
    <row r="55" spans="1:26" x14ac:dyDescent="0.35">
      <c r="A55" s="27" t="s">
        <v>6</v>
      </c>
      <c r="B55" s="28">
        <v>2144</v>
      </c>
      <c r="C55" s="21">
        <v>2167</v>
      </c>
      <c r="D55" s="28">
        <v>2548.5</v>
      </c>
      <c r="E55" s="21">
        <v>2930</v>
      </c>
      <c r="F55" s="21">
        <v>3012</v>
      </c>
      <c r="G55" s="21">
        <v>3599</v>
      </c>
      <c r="H55" s="21">
        <v>3963</v>
      </c>
      <c r="I55" s="21">
        <v>4128</v>
      </c>
      <c r="J55" s="21">
        <v>4113</v>
      </c>
      <c r="K55" s="21">
        <v>4135</v>
      </c>
      <c r="L55" s="21">
        <v>4246</v>
      </c>
      <c r="M55" s="21">
        <v>4308</v>
      </c>
      <c r="N55" s="21">
        <v>4420</v>
      </c>
      <c r="O55" s="21">
        <v>4886</v>
      </c>
      <c r="P55" s="21">
        <v>5009</v>
      </c>
      <c r="Q55" s="21">
        <v>5066</v>
      </c>
      <c r="R55" s="21">
        <v>5212</v>
      </c>
      <c r="S55" s="21">
        <v>5464</v>
      </c>
      <c r="T55" s="21">
        <v>5709.8062015503883</v>
      </c>
      <c r="U55" s="21">
        <v>5871.8062015503883</v>
      </c>
      <c r="V55" s="21">
        <v>5860.8062015503883</v>
      </c>
      <c r="W55" s="38">
        <f t="shared" si="3"/>
        <v>1.7335849820664124</v>
      </c>
      <c r="X55" s="43">
        <f t="shared" si="5"/>
        <v>-1.8733588307283666E-3</v>
      </c>
      <c r="Y55" s="43">
        <f t="shared" si="4"/>
        <v>2.6445731198196931E-2</v>
      </c>
      <c r="Z55" s="46">
        <f t="shared" si="6"/>
        <v>7.2621925613175042E-2</v>
      </c>
    </row>
    <row r="56" spans="1:26" x14ac:dyDescent="0.35">
      <c r="A56" s="27" t="s">
        <v>7</v>
      </c>
      <c r="B56" s="28">
        <v>228</v>
      </c>
      <c r="C56" s="21">
        <v>232</v>
      </c>
      <c r="D56" s="28">
        <v>261</v>
      </c>
      <c r="E56" s="21">
        <v>290</v>
      </c>
      <c r="F56" s="21">
        <v>317</v>
      </c>
      <c r="G56" s="21">
        <v>353</v>
      </c>
      <c r="H56" s="21">
        <v>413</v>
      </c>
      <c r="I56" s="21">
        <v>438</v>
      </c>
      <c r="J56" s="21">
        <v>442</v>
      </c>
      <c r="K56" s="21">
        <v>446</v>
      </c>
      <c r="L56" s="21">
        <v>486</v>
      </c>
      <c r="M56" s="21">
        <v>511</v>
      </c>
      <c r="N56" s="21">
        <v>547</v>
      </c>
      <c r="O56" s="21">
        <v>593</v>
      </c>
      <c r="P56" s="21">
        <v>618</v>
      </c>
      <c r="Q56" s="21">
        <v>642</v>
      </c>
      <c r="R56" s="21">
        <v>657</v>
      </c>
      <c r="S56" s="21">
        <v>695</v>
      </c>
      <c r="T56" s="21">
        <v>736</v>
      </c>
      <c r="U56" s="21">
        <v>782</v>
      </c>
      <c r="V56" s="21">
        <v>743</v>
      </c>
      <c r="W56" s="38">
        <f t="shared" si="3"/>
        <v>2.2587719298245612</v>
      </c>
      <c r="X56" s="43">
        <f t="shared" si="5"/>
        <v>-4.9872122762148363E-2</v>
      </c>
      <c r="Y56" s="43">
        <f t="shared" si="4"/>
        <v>9.5108695652172948E-3</v>
      </c>
      <c r="Z56" s="46">
        <f t="shared" si="6"/>
        <v>6.9064748201438819E-2</v>
      </c>
    </row>
    <row r="57" spans="1:26" ht="15" thickBot="1" x14ac:dyDescent="0.4">
      <c r="A57" s="29" t="s">
        <v>8</v>
      </c>
      <c r="B57" s="30"/>
      <c r="C57" s="31"/>
      <c r="D57" s="30"/>
      <c r="E57" s="31"/>
      <c r="F57" s="31"/>
      <c r="G57" s="31"/>
      <c r="H57" s="31"/>
      <c r="I57" s="31"/>
      <c r="J57" s="31">
        <v>26</v>
      </c>
      <c r="K57" s="31">
        <v>29</v>
      </c>
      <c r="L57" s="31">
        <v>33</v>
      </c>
      <c r="M57" s="31">
        <v>33</v>
      </c>
      <c r="N57" s="31">
        <v>33</v>
      </c>
      <c r="O57" s="31">
        <v>40</v>
      </c>
      <c r="P57" s="31">
        <v>42</v>
      </c>
      <c r="Q57" s="31">
        <v>45</v>
      </c>
      <c r="R57" s="31">
        <v>51</v>
      </c>
      <c r="S57" s="31">
        <v>56</v>
      </c>
      <c r="T57" s="31">
        <v>59</v>
      </c>
      <c r="U57" s="31">
        <v>64</v>
      </c>
      <c r="V57" s="31">
        <v>61</v>
      </c>
      <c r="W57" s="38"/>
      <c r="X57" s="43">
        <f t="shared" si="5"/>
        <v>-4.6875E-2</v>
      </c>
      <c r="Y57" s="43">
        <f t="shared" si="4"/>
        <v>3.3898305084745672E-2</v>
      </c>
      <c r="Z57" s="46">
        <f>V57/S57-1</f>
        <v>8.9285714285714191E-2</v>
      </c>
    </row>
    <row r="58" spans="1:26" x14ac:dyDescent="0.35">
      <c r="A58" s="2" t="s">
        <v>9</v>
      </c>
      <c r="B58" s="22">
        <v>146429</v>
      </c>
      <c r="C58" s="23">
        <v>152697</v>
      </c>
      <c r="D58" s="22">
        <v>160972.5</v>
      </c>
      <c r="E58" s="23">
        <v>169248</v>
      </c>
      <c r="F58" s="23">
        <v>164415</v>
      </c>
      <c r="G58" s="23">
        <v>164195</v>
      </c>
      <c r="H58" s="23">
        <v>170905</v>
      </c>
      <c r="I58" s="23">
        <v>171074</v>
      </c>
      <c r="J58" s="23">
        <v>167948</v>
      </c>
      <c r="K58" s="23">
        <v>163392</v>
      </c>
      <c r="L58" s="23">
        <v>162175</v>
      </c>
      <c r="M58" s="23">
        <v>161216</v>
      </c>
      <c r="N58" s="23">
        <v>161202</v>
      </c>
      <c r="O58" s="23">
        <v>166334</v>
      </c>
      <c r="P58" s="23">
        <v>165801</v>
      </c>
      <c r="Q58" s="23">
        <v>166466</v>
      </c>
      <c r="R58" s="23">
        <v>166853</v>
      </c>
      <c r="S58" s="23">
        <v>166592</v>
      </c>
      <c r="T58" s="23">
        <v>163150.2601244777</v>
      </c>
      <c r="U58" s="23">
        <v>165758.2601244777</v>
      </c>
      <c r="V58" s="23">
        <v>163959.2601244777</v>
      </c>
      <c r="W58" s="38">
        <f>(V58-B58)/B58</f>
        <v>0.11971849923497192</v>
      </c>
      <c r="X58" s="43">
        <f t="shared" si="5"/>
        <v>-1.085315445908408E-2</v>
      </c>
      <c r="Y58" s="43">
        <f t="shared" si="4"/>
        <v>4.9586191243751188E-3</v>
      </c>
      <c r="Z58" s="46">
        <f>V58/S58-1</f>
        <v>-1.5803519229748653E-2</v>
      </c>
    </row>
    <row r="59" spans="1:26" x14ac:dyDescent="0.35">
      <c r="A59" s="2"/>
      <c r="B59" s="22"/>
      <c r="C59" s="23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6" x14ac:dyDescent="0.35">
      <c r="A60" s="2" t="s">
        <v>39</v>
      </c>
      <c r="B60" s="42">
        <f>B52+B53</f>
        <v>128728</v>
      </c>
      <c r="C60" s="42">
        <f t="shared" ref="C60:V60" si="7">C52+C53</f>
        <v>134513</v>
      </c>
      <c r="D60" s="42">
        <f t="shared" si="7"/>
        <v>140738.5</v>
      </c>
      <c r="E60" s="42">
        <f t="shared" si="7"/>
        <v>146964</v>
      </c>
      <c r="F60" s="42">
        <f t="shared" si="7"/>
        <v>142741</v>
      </c>
      <c r="G60" s="42">
        <f t="shared" si="7"/>
        <v>138873</v>
      </c>
      <c r="H60" s="42">
        <f t="shared" si="7"/>
        <v>145865</v>
      </c>
      <c r="I60" s="42">
        <f t="shared" si="7"/>
        <v>145038</v>
      </c>
      <c r="J60" s="42">
        <f t="shared" si="7"/>
        <v>142334</v>
      </c>
      <c r="K60" s="42">
        <f t="shared" si="7"/>
        <v>138054</v>
      </c>
      <c r="L60" s="42">
        <f t="shared" si="7"/>
        <v>136306</v>
      </c>
      <c r="M60" s="42">
        <f t="shared" si="7"/>
        <v>135109</v>
      </c>
      <c r="N60" s="42">
        <f t="shared" si="7"/>
        <v>134498</v>
      </c>
      <c r="O60" s="42">
        <f t="shared" si="7"/>
        <v>137663</v>
      </c>
      <c r="P60" s="42">
        <f t="shared" si="7"/>
        <v>136692</v>
      </c>
      <c r="Q60" s="42">
        <f t="shared" si="7"/>
        <v>136774</v>
      </c>
      <c r="R60" s="42">
        <f t="shared" si="7"/>
        <v>136783</v>
      </c>
      <c r="S60" s="42">
        <f t="shared" si="7"/>
        <v>135557</v>
      </c>
      <c r="T60" s="42">
        <f t="shared" si="7"/>
        <v>130635.31968412633</v>
      </c>
      <c r="U60" s="42">
        <f t="shared" si="7"/>
        <v>132787.31968412633</v>
      </c>
      <c r="V60" s="42">
        <f t="shared" si="7"/>
        <v>131725.31968412633</v>
      </c>
      <c r="W60" s="38">
        <f t="shared" ref="W60" si="8">(V60-B60)/B60</f>
        <v>2.328413153413653E-2</v>
      </c>
      <c r="X60" s="43">
        <f>V60/U60-1</f>
        <v>-7.9977516115716796E-3</v>
      </c>
      <c r="Y60" s="38">
        <f>V60/T60-1</f>
        <v>8.3438384246741215E-3</v>
      </c>
    </row>
    <row r="61" spans="1:26" x14ac:dyDescent="0.35">
      <c r="A61" s="2" t="s">
        <v>53</v>
      </c>
      <c r="B61" s="42">
        <f>B54+B55+B56</f>
        <v>17701</v>
      </c>
      <c r="C61" s="42">
        <f t="shared" ref="C61:U61" si="9">C54+C55+C56</f>
        <v>18184</v>
      </c>
      <c r="D61" s="42">
        <f t="shared" si="9"/>
        <v>20234</v>
      </c>
      <c r="E61" s="42">
        <f t="shared" si="9"/>
        <v>22284</v>
      </c>
      <c r="F61" s="42">
        <f t="shared" si="9"/>
        <v>21674</v>
      </c>
      <c r="G61" s="42">
        <f t="shared" si="9"/>
        <v>25322</v>
      </c>
      <c r="H61" s="42">
        <f t="shared" si="9"/>
        <v>25040</v>
      </c>
      <c r="I61" s="42">
        <f t="shared" si="9"/>
        <v>26036</v>
      </c>
      <c r="J61" s="42">
        <f t="shared" si="9"/>
        <v>25588</v>
      </c>
      <c r="K61" s="42">
        <f t="shared" si="9"/>
        <v>25309</v>
      </c>
      <c r="L61" s="42">
        <f t="shared" si="9"/>
        <v>25836</v>
      </c>
      <c r="M61" s="42">
        <f t="shared" si="9"/>
        <v>26074</v>
      </c>
      <c r="N61" s="42">
        <f t="shared" si="9"/>
        <v>26671</v>
      </c>
      <c r="O61" s="42">
        <f t="shared" si="9"/>
        <v>28631</v>
      </c>
      <c r="P61" s="42">
        <f t="shared" si="9"/>
        <v>29067</v>
      </c>
      <c r="Q61" s="42">
        <f t="shared" si="9"/>
        <v>29647</v>
      </c>
      <c r="R61" s="42">
        <f t="shared" si="9"/>
        <v>30019</v>
      </c>
      <c r="S61" s="42">
        <f t="shared" si="9"/>
        <v>30979</v>
      </c>
      <c r="T61" s="42">
        <f t="shared" si="9"/>
        <v>32455.940440351373</v>
      </c>
      <c r="U61" s="42">
        <f t="shared" si="9"/>
        <v>32906.940440351376</v>
      </c>
      <c r="V61" s="42">
        <f>V54+V55+V56</f>
        <v>32172.940440351373</v>
      </c>
      <c r="W61" s="38">
        <f t="shared" ref="W61" si="10">(V61-B61)/B61</f>
        <v>0.81757756286940697</v>
      </c>
      <c r="X61" s="43">
        <f>V61/U61-1</f>
        <v>-2.230532496117299E-2</v>
      </c>
      <c r="Y61" s="38">
        <f>V61/T61-1</f>
        <v>-8.7195131664759007E-3</v>
      </c>
    </row>
    <row r="62" spans="1:26" x14ac:dyDescent="0.35">
      <c r="A62" s="2" t="s">
        <v>39</v>
      </c>
      <c r="B62" s="39">
        <f t="shared" ref="B62:V62" si="11">(B52+B53)/B58</f>
        <v>0.87911547575958315</v>
      </c>
      <c r="C62" s="39">
        <f t="shared" si="11"/>
        <v>0.88091449078894801</v>
      </c>
      <c r="D62" s="39">
        <f t="shared" si="11"/>
        <v>0.87430151112767707</v>
      </c>
      <c r="E62" s="39">
        <f t="shared" si="11"/>
        <v>0.86833522404991492</v>
      </c>
      <c r="F62" s="39">
        <f t="shared" si="11"/>
        <v>0.86817504485600461</v>
      </c>
      <c r="G62" s="39">
        <f t="shared" si="11"/>
        <v>0.84578093120984199</v>
      </c>
      <c r="H62" s="39">
        <f t="shared" si="11"/>
        <v>0.85348585471460758</v>
      </c>
      <c r="I62" s="39">
        <f t="shared" si="11"/>
        <v>0.84780855068566818</v>
      </c>
      <c r="J62" s="39">
        <f t="shared" si="11"/>
        <v>0.84748850834782197</v>
      </c>
      <c r="K62" s="39">
        <f t="shared" si="11"/>
        <v>0.84492508813160982</v>
      </c>
      <c r="L62" s="39">
        <f t="shared" si="11"/>
        <v>0.84048712810235859</v>
      </c>
      <c r="M62" s="39">
        <f t="shared" si="11"/>
        <v>0.83806197895990475</v>
      </c>
      <c r="N62" s="39">
        <f t="shared" si="11"/>
        <v>0.83434448704110376</v>
      </c>
      <c r="O62" s="39">
        <f t="shared" si="11"/>
        <v>0.82762994937896039</v>
      </c>
      <c r="P62" s="39">
        <f t="shared" si="11"/>
        <v>0.82443411077134632</v>
      </c>
      <c r="Q62" s="39">
        <f t="shared" si="11"/>
        <v>0.82163324642870017</v>
      </c>
      <c r="R62" s="39">
        <f t="shared" si="11"/>
        <v>0.81978148430055198</v>
      </c>
      <c r="S62" s="39">
        <f t="shared" si="11"/>
        <v>0.81370654053015756</v>
      </c>
      <c r="T62" s="39">
        <f t="shared" si="11"/>
        <v>0.80070555562986134</v>
      </c>
      <c r="U62" s="39">
        <f t="shared" si="11"/>
        <v>0.80109021163957961</v>
      </c>
      <c r="V62" s="39">
        <f t="shared" si="11"/>
        <v>0.80340274519487709</v>
      </c>
    </row>
    <row r="63" spans="1:26" x14ac:dyDescent="0.35">
      <c r="A63" s="2" t="s">
        <v>53</v>
      </c>
      <c r="B63" s="40">
        <f t="shared" ref="B63:V63" si="12">(B55+B56+B57)/B58</f>
        <v>1.6198976978603966E-2</v>
      </c>
      <c r="C63" s="40">
        <f t="shared" si="12"/>
        <v>1.5710852210586979E-2</v>
      </c>
      <c r="D63" s="40">
        <f t="shared" si="12"/>
        <v>1.745329171131715E-2</v>
      </c>
      <c r="E63" s="40">
        <f t="shared" si="12"/>
        <v>1.902533560219323E-2</v>
      </c>
      <c r="F63" s="40">
        <f t="shared" si="12"/>
        <v>2.0247544323814738E-2</v>
      </c>
      <c r="G63" s="40">
        <f t="shared" si="12"/>
        <v>2.4068942416029721E-2</v>
      </c>
      <c r="H63" s="40">
        <f t="shared" si="12"/>
        <v>2.5604868201632484E-2</v>
      </c>
      <c r="I63" s="40">
        <f t="shared" si="12"/>
        <v>2.6690204239101206E-2</v>
      </c>
      <c r="J63" s="40">
        <f t="shared" si="12"/>
        <v>2.7276299807083144E-2</v>
      </c>
      <c r="K63" s="40">
        <f t="shared" si="12"/>
        <v>2.8214355660007833E-2</v>
      </c>
      <c r="L63" s="40">
        <f t="shared" si="12"/>
        <v>2.9381840604285493E-2</v>
      </c>
      <c r="M63" s="40">
        <f t="shared" si="12"/>
        <v>3.0096268360460501E-2</v>
      </c>
      <c r="N63" s="40">
        <f t="shared" si="12"/>
        <v>3.101698490093175E-2</v>
      </c>
      <c r="O63" s="40">
        <f t="shared" si="12"/>
        <v>3.3180227734558178E-2</v>
      </c>
      <c r="P63" s="40">
        <f t="shared" si="12"/>
        <v>3.4191591124299613E-2</v>
      </c>
      <c r="Q63" s="40">
        <f t="shared" si="12"/>
        <v>3.4559609770163278E-2</v>
      </c>
      <c r="R63" s="40">
        <f t="shared" si="12"/>
        <v>3.5480332987719729E-2</v>
      </c>
      <c r="S63" s="40">
        <f t="shared" si="12"/>
        <v>3.7306713407606606E-2</v>
      </c>
      <c r="T63" s="40">
        <f t="shared" si="12"/>
        <v>3.9870032671645503E-2</v>
      </c>
      <c r="U63" s="40">
        <f t="shared" si="12"/>
        <v>4.0527731145980836E-2</v>
      </c>
      <c r="V63" s="40">
        <f t="shared" si="12"/>
        <v>4.0649160019937111E-2</v>
      </c>
    </row>
    <row r="64" spans="1:26" x14ac:dyDescent="0.35">
      <c r="A64" s="2" t="s">
        <v>54</v>
      </c>
      <c r="B64" s="40">
        <f t="shared" ref="B64:U64" si="13">(B56+B57)/B58</f>
        <v>1.5570686134577167E-3</v>
      </c>
      <c r="C64" s="40">
        <f t="shared" si="13"/>
        <v>1.5193487756799413E-3</v>
      </c>
      <c r="D64" s="40">
        <f t="shared" si="13"/>
        <v>1.6213949587662489E-3</v>
      </c>
      <c r="E64" s="40">
        <f t="shared" si="13"/>
        <v>1.7134619020608812E-3</v>
      </c>
      <c r="F64" s="40">
        <f t="shared" si="13"/>
        <v>1.9280479275005321E-3</v>
      </c>
      <c r="G64" s="40">
        <f t="shared" si="13"/>
        <v>2.1498827613508327E-3</v>
      </c>
      <c r="H64" s="40">
        <f t="shared" si="13"/>
        <v>2.4165472045873438E-3</v>
      </c>
      <c r="I64" s="40">
        <f t="shared" si="13"/>
        <v>2.5602955446181186E-3</v>
      </c>
      <c r="J64" s="40">
        <f t="shared" si="13"/>
        <v>2.7865767975802035E-3</v>
      </c>
      <c r="K64" s="40">
        <f t="shared" si="13"/>
        <v>2.9071190755973367E-3</v>
      </c>
      <c r="L64" s="40">
        <f t="shared" si="13"/>
        <v>3.2002466471404349E-3</v>
      </c>
      <c r="M64" s="40">
        <f t="shared" si="13"/>
        <v>3.374354902739182E-3</v>
      </c>
      <c r="N64" s="40">
        <f t="shared" si="13"/>
        <v>3.5979702485080828E-3</v>
      </c>
      <c r="O64" s="40">
        <f t="shared" si="13"/>
        <v>3.8055959695552323E-3</v>
      </c>
      <c r="P64" s="40">
        <f t="shared" si="13"/>
        <v>3.9806756292181588E-3</v>
      </c>
      <c r="Q64" s="40">
        <f t="shared" si="13"/>
        <v>4.1269688705201065E-3</v>
      </c>
      <c r="R64" s="40">
        <f t="shared" si="13"/>
        <v>4.243256039747562E-3</v>
      </c>
      <c r="S64" s="40">
        <f t="shared" si="13"/>
        <v>4.5080195927775643E-3</v>
      </c>
      <c r="T64" s="40">
        <f t="shared" si="13"/>
        <v>4.8728086574513826E-3</v>
      </c>
      <c r="U64" s="40">
        <f t="shared" si="13"/>
        <v>5.1038180502418909E-3</v>
      </c>
      <c r="V64" s="40">
        <f>(V56+V57)/V58</f>
        <v>4.9036571608679132E-3</v>
      </c>
    </row>
    <row r="65" spans="1:8" x14ac:dyDescent="0.35">
      <c r="B65" s="5"/>
      <c r="C65" s="5"/>
      <c r="D65" s="5"/>
      <c r="F65" s="5"/>
      <c r="G65" s="5"/>
      <c r="H65" s="5"/>
    </row>
    <row r="66" spans="1:8" x14ac:dyDescent="0.35">
      <c r="A66" s="36" t="s">
        <v>55</v>
      </c>
    </row>
    <row r="67" spans="1:8" x14ac:dyDescent="0.35">
      <c r="A67" t="s">
        <v>36</v>
      </c>
      <c r="B67" t="s">
        <v>3</v>
      </c>
      <c r="C67" t="s">
        <v>4</v>
      </c>
      <c r="D67" t="s">
        <v>5</v>
      </c>
      <c r="E67" t="s">
        <v>6</v>
      </c>
      <c r="F67" t="s">
        <v>7</v>
      </c>
      <c r="G67" t="s">
        <v>8</v>
      </c>
    </row>
    <row r="68" spans="1:8" x14ac:dyDescent="0.35">
      <c r="A68" t="s">
        <v>41</v>
      </c>
      <c r="B68" s="11">
        <v>47.142529521736634</v>
      </c>
      <c r="C68" s="11">
        <v>33.197744997751066</v>
      </c>
      <c r="D68" s="11">
        <v>15.594809478518579</v>
      </c>
      <c r="E68" s="11">
        <v>3.5745502859069198</v>
      </c>
      <c r="F68" s="11">
        <v>0.45316135205533081</v>
      </c>
      <c r="G68" s="11">
        <v>3.7204364031460532E-2</v>
      </c>
    </row>
    <row r="69" spans="1:8" x14ac:dyDescent="0.35">
      <c r="A69" t="s">
        <v>42</v>
      </c>
      <c r="B69" s="11">
        <v>0.29916411959934364</v>
      </c>
      <c r="C69" s="11">
        <v>3.2643809870651479</v>
      </c>
      <c r="D69" s="11">
        <v>13.345185180745048</v>
      </c>
      <c r="E69" s="11">
        <v>27.758008344046264</v>
      </c>
      <c r="F69" s="11">
        <v>33.059946901616954</v>
      </c>
      <c r="G69" s="11">
        <v>22.273314466927253</v>
      </c>
    </row>
    <row r="70" spans="1:8" x14ac:dyDescent="0.35">
      <c r="A70" t="s">
        <v>56</v>
      </c>
      <c r="B70" s="11">
        <v>0.78991901091204508</v>
      </c>
      <c r="C70" s="11">
        <v>3.5856133551661222</v>
      </c>
      <c r="D70" s="11">
        <v>13.262889039712745</v>
      </c>
      <c r="E70" s="11">
        <v>27.504781555311393</v>
      </c>
      <c r="F70" s="11">
        <v>32.518494515029431</v>
      </c>
      <c r="G70" s="11">
        <v>22.338302523868268</v>
      </c>
    </row>
    <row r="71" spans="1:8" x14ac:dyDescent="0.35">
      <c r="A71" t="s">
        <v>44</v>
      </c>
      <c r="B71" s="11">
        <v>1.1521735033487919</v>
      </c>
      <c r="C71" s="11">
        <v>2.745374981550873</v>
      </c>
      <c r="D71" s="11">
        <v>10.34598418759715</v>
      </c>
      <c r="E71" s="11">
        <v>30.584904334983797</v>
      </c>
      <c r="F71" s="11">
        <v>31.712586765441813</v>
      </c>
      <c r="G71" s="11">
        <v>23.458976227077557</v>
      </c>
    </row>
    <row r="72" spans="1:8" x14ac:dyDescent="0.35">
      <c r="B72" s="11"/>
      <c r="C72" s="11"/>
      <c r="D72" s="11"/>
      <c r="E72" s="11"/>
      <c r="F72" s="11"/>
      <c r="G72" s="11"/>
    </row>
    <row r="73" spans="1:8" x14ac:dyDescent="0.35">
      <c r="B73" s="5"/>
      <c r="C73" s="5"/>
      <c r="D73" s="5"/>
      <c r="F73" s="5"/>
      <c r="G73" s="5"/>
      <c r="H73" s="5"/>
    </row>
    <row r="75" spans="1:8" x14ac:dyDescent="0.35">
      <c r="A75" s="45" t="s">
        <v>57</v>
      </c>
    </row>
    <row r="76" spans="1:8" x14ac:dyDescent="0.35">
      <c r="A76" s="16" t="s">
        <v>58</v>
      </c>
      <c r="B76" t="s">
        <v>35</v>
      </c>
      <c r="C76" t="s">
        <v>36</v>
      </c>
    </row>
    <row r="77" spans="1:8" x14ac:dyDescent="0.35">
      <c r="A77" t="s">
        <v>59</v>
      </c>
      <c r="B77" s="5">
        <v>59223</v>
      </c>
      <c r="C77" s="5">
        <v>61518</v>
      </c>
      <c r="D77" s="3">
        <f>C77/B77-1</f>
        <v>3.8751836279823815E-2</v>
      </c>
    </row>
    <row r="78" spans="1:8" x14ac:dyDescent="0.35">
      <c r="A78" t="s">
        <v>60</v>
      </c>
      <c r="B78" s="5">
        <v>3630</v>
      </c>
      <c r="C78" s="5">
        <v>3477</v>
      </c>
      <c r="D78" s="3">
        <f t="shared" ref="D78:D81" si="14">C78/B78-1</f>
        <v>-4.2148760330578461E-2</v>
      </c>
    </row>
    <row r="79" spans="1:8" x14ac:dyDescent="0.35">
      <c r="A79" t="s">
        <v>61</v>
      </c>
      <c r="B79" s="5">
        <v>9174</v>
      </c>
      <c r="C79" s="5">
        <v>10085</v>
      </c>
      <c r="D79" s="3">
        <f t="shared" si="14"/>
        <v>9.9302376280793636E-2</v>
      </c>
    </row>
    <row r="80" spans="1:8" x14ac:dyDescent="0.35">
      <c r="A80" t="s">
        <v>62</v>
      </c>
      <c r="B80" s="5">
        <v>2214.54260780287</v>
      </c>
      <c r="C80" s="5">
        <v>2214.54260780287</v>
      </c>
      <c r="D80" s="3">
        <f t="shared" si="14"/>
        <v>0</v>
      </c>
    </row>
    <row r="81" spans="1:7" x14ac:dyDescent="0.35">
      <c r="A81" t="s">
        <v>63</v>
      </c>
      <c r="B81" s="5">
        <v>74241.542607802869</v>
      </c>
      <c r="C81" s="5">
        <v>77294.542607802869</v>
      </c>
      <c r="D81" s="3">
        <f t="shared" si="14"/>
        <v>4.1122529149591358E-2</v>
      </c>
    </row>
    <row r="83" spans="1:7" x14ac:dyDescent="0.35">
      <c r="B83" s="16" t="s">
        <v>42</v>
      </c>
      <c r="D83" t="s">
        <v>43</v>
      </c>
      <c r="F83" t="s">
        <v>44</v>
      </c>
    </row>
    <row r="84" spans="1:7" x14ac:dyDescent="0.35">
      <c r="A84" t="s">
        <v>3</v>
      </c>
      <c r="B84">
        <v>170.20028747096069</v>
      </c>
      <c r="C84" s="3">
        <f t="shared" ref="C84:C90" si="15">B84/$B$90</f>
        <v>2.9916411959934365E-3</v>
      </c>
      <c r="D84">
        <v>425.0233131345795</v>
      </c>
      <c r="E84" s="3">
        <f t="shared" ref="E84:E90" si="16">D84/$D$90</f>
        <v>7.8991901091204509E-3</v>
      </c>
      <c r="F84">
        <v>1996.2988619543698</v>
      </c>
      <c r="G84" s="3">
        <f t="shared" ref="G84:G90" si="17">F84/$F$90</f>
        <v>1.1521735033487919E-2</v>
      </c>
    </row>
    <row r="85" spans="1:7" x14ac:dyDescent="0.35">
      <c r="A85" t="s">
        <v>4</v>
      </c>
      <c r="B85">
        <v>1857.16984763184</v>
      </c>
      <c r="C85" s="3">
        <f t="shared" si="15"/>
        <v>3.2643809870651477E-2</v>
      </c>
      <c r="D85">
        <v>1929.272807439736</v>
      </c>
      <c r="E85" s="3">
        <f t="shared" si="16"/>
        <v>3.5856133551661222E-2</v>
      </c>
      <c r="F85">
        <v>4756.7392718012325</v>
      </c>
      <c r="G85" s="3">
        <f t="shared" si="17"/>
        <v>2.745374981550873E-2</v>
      </c>
    </row>
    <row r="86" spans="1:7" x14ac:dyDescent="0.35">
      <c r="A86" t="s">
        <v>5</v>
      </c>
      <c r="B86">
        <v>7592.3354617456444</v>
      </c>
      <c r="C86" s="3">
        <f t="shared" si="15"/>
        <v>0.13345185180745048</v>
      </c>
      <c r="D86">
        <v>7136.221515781036</v>
      </c>
      <c r="E86" s="3">
        <f t="shared" si="16"/>
        <v>0.13262889039712744</v>
      </c>
      <c r="F86">
        <v>17925.838772952331</v>
      </c>
      <c r="G86" s="3">
        <f t="shared" si="17"/>
        <v>0.1034598418759715</v>
      </c>
    </row>
    <row r="87" spans="1:7" x14ac:dyDescent="0.35">
      <c r="A87" t="s">
        <v>6</v>
      </c>
      <c r="B87">
        <v>15792.070941211778</v>
      </c>
      <c r="C87" s="3">
        <f t="shared" si="15"/>
        <v>0.27758008344046264</v>
      </c>
      <c r="D87" s="44">
        <v>14799.205009870288</v>
      </c>
      <c r="E87" s="3">
        <f t="shared" si="16"/>
        <v>0.27504781555311392</v>
      </c>
      <c r="F87">
        <v>52992.54803156852</v>
      </c>
      <c r="G87" s="3">
        <f t="shared" si="17"/>
        <v>0.30584904334983798</v>
      </c>
    </row>
    <row r="88" spans="1:7" x14ac:dyDescent="0.35">
      <c r="A88" t="s">
        <v>7</v>
      </c>
      <c r="B88">
        <v>18808.446928614387</v>
      </c>
      <c r="C88" s="3">
        <f t="shared" si="15"/>
        <v>0.33059946901616954</v>
      </c>
      <c r="D88">
        <v>17496.880168725795</v>
      </c>
      <c r="E88" s="3">
        <f t="shared" si="16"/>
        <v>0.32518494515029428</v>
      </c>
      <c r="F88">
        <v>54946.412745542759</v>
      </c>
      <c r="G88" s="3">
        <f t="shared" si="17"/>
        <v>0.31712586765441814</v>
      </c>
    </row>
    <row r="89" spans="1:7" x14ac:dyDescent="0.35">
      <c r="A89" t="s">
        <v>8</v>
      </c>
      <c r="B89">
        <v>12671.72189726205</v>
      </c>
      <c r="C89" s="3">
        <f t="shared" si="15"/>
        <v>0.22273314466927252</v>
      </c>
      <c r="D89">
        <v>12019.332637069787</v>
      </c>
      <c r="E89" s="3">
        <f t="shared" si="16"/>
        <v>0.22338302523868267</v>
      </c>
      <c r="F89">
        <v>40645.898737138887</v>
      </c>
      <c r="G89" s="3">
        <f t="shared" si="17"/>
        <v>0.23458976227077558</v>
      </c>
    </row>
    <row r="90" spans="1:7" x14ac:dyDescent="0.35">
      <c r="A90" t="s">
        <v>9</v>
      </c>
      <c r="B90">
        <v>56891.945363936655</v>
      </c>
      <c r="C90" s="3">
        <f t="shared" si="15"/>
        <v>1</v>
      </c>
      <c r="D90">
        <v>53805.935452021222</v>
      </c>
      <c r="E90" s="3">
        <f t="shared" si="16"/>
        <v>1</v>
      </c>
      <c r="F90">
        <v>173263.73642095813</v>
      </c>
      <c r="G90" s="3">
        <f t="shared" si="17"/>
        <v>1</v>
      </c>
    </row>
    <row r="92" spans="1:7" x14ac:dyDescent="0.35">
      <c r="A92" s="2" t="s">
        <v>53</v>
      </c>
      <c r="B92">
        <f>B87+B88+B89</f>
        <v>47272.23976708822</v>
      </c>
      <c r="C92" s="3">
        <f>B92/$B$90</f>
        <v>0.83091269712590476</v>
      </c>
      <c r="D92">
        <f>D87+D88+D89</f>
        <v>44315.417815665875</v>
      </c>
      <c r="E92" s="3">
        <f>D92/$D$90</f>
        <v>0.82361578594209095</v>
      </c>
      <c r="F92">
        <f>F87+F88+F89</f>
        <v>148584.85951425016</v>
      </c>
      <c r="G92" s="3">
        <f>F92/$F$90</f>
        <v>0.85756467327503161</v>
      </c>
    </row>
    <row r="93" spans="1:7" x14ac:dyDescent="0.35">
      <c r="A93" t="s">
        <v>64</v>
      </c>
      <c r="B93">
        <f>B84+B85</f>
        <v>2027.3701351028008</v>
      </c>
      <c r="C93" s="3">
        <f>B93/$B$90</f>
        <v>3.5635451066644917E-2</v>
      </c>
      <c r="D93">
        <f>D84+D85</f>
        <v>2354.2961205743154</v>
      </c>
      <c r="E93" s="3">
        <f>D93/$D$90</f>
        <v>4.3755323660781671E-2</v>
      </c>
      <c r="F93">
        <f>F84+F85</f>
        <v>6753.0381337556028</v>
      </c>
      <c r="G93" s="3">
        <f>F93/$F$90</f>
        <v>3.8975484848996649E-2</v>
      </c>
    </row>
    <row r="95" spans="1:7" x14ac:dyDescent="0.35">
      <c r="A95" t="s">
        <v>35</v>
      </c>
      <c r="B95" t="s">
        <v>3</v>
      </c>
      <c r="C95" t="s">
        <v>4</v>
      </c>
      <c r="D95" t="s">
        <v>5</v>
      </c>
      <c r="E95" t="s">
        <v>6</v>
      </c>
      <c r="F95" t="s">
        <v>7</v>
      </c>
      <c r="G95" t="s">
        <v>8</v>
      </c>
    </row>
    <row r="96" spans="1:7" x14ac:dyDescent="0.35">
      <c r="A96" t="s">
        <v>41</v>
      </c>
      <c r="B96" s="11">
        <v>44.789045536584723</v>
      </c>
      <c r="C96" s="11">
        <v>35.319975627373232</v>
      </c>
      <c r="D96" s="11">
        <v>15.838205721443957</v>
      </c>
      <c r="E96" s="11">
        <v>3.5423913095738948</v>
      </c>
      <c r="F96" s="11">
        <v>0.47177136114529067</v>
      </c>
      <c r="G96" s="11">
        <v>3.8610443878898462E-2</v>
      </c>
    </row>
    <row r="97" spans="1:8" x14ac:dyDescent="0.35">
      <c r="A97" t="s">
        <v>42</v>
      </c>
      <c r="B97" s="11">
        <v>0.3293977441893966</v>
      </c>
      <c r="C97" s="11">
        <v>3.4485403067336078</v>
      </c>
      <c r="D97" s="11">
        <v>13.094923800358282</v>
      </c>
      <c r="E97" s="11">
        <v>27.28483360315137</v>
      </c>
      <c r="F97" s="11">
        <v>32.352733376144094</v>
      </c>
      <c r="G97" s="11">
        <v>23.489571169423247</v>
      </c>
    </row>
    <row r="98" spans="1:8" x14ac:dyDescent="0.35">
      <c r="A98" t="s">
        <v>56</v>
      </c>
      <c r="B98" s="11">
        <v>0.759474381274301</v>
      </c>
      <c r="C98" s="11">
        <v>4.1363493411236094</v>
      </c>
      <c r="D98" s="11">
        <v>13.481801740459174</v>
      </c>
      <c r="E98" s="11">
        <v>27.031972932563242</v>
      </c>
      <c r="F98" s="11">
        <v>31.261323961264171</v>
      </c>
      <c r="G98" s="11">
        <v>23.329077643315507</v>
      </c>
    </row>
    <row r="99" spans="1:8" x14ac:dyDescent="0.35">
      <c r="A99" t="s">
        <v>44</v>
      </c>
      <c r="B99" s="11">
        <v>1.7593194953173994</v>
      </c>
      <c r="C99" s="11">
        <v>2.6006941512104986</v>
      </c>
      <c r="D99" s="11">
        <v>9.9394483823774546</v>
      </c>
      <c r="E99" s="11">
        <v>28.076908104309322</v>
      </c>
      <c r="F99" s="11">
        <v>30.785246118871029</v>
      </c>
      <c r="G99" s="11">
        <v>26.838383747914289</v>
      </c>
    </row>
    <row r="101" spans="1:8" x14ac:dyDescent="0.35">
      <c r="A101" t="s">
        <v>65</v>
      </c>
      <c r="B101" t="s">
        <v>3</v>
      </c>
      <c r="C101" t="s">
        <v>4</v>
      </c>
      <c r="D101" t="s">
        <v>5</v>
      </c>
      <c r="E101" t="s">
        <v>6</v>
      </c>
      <c r="F101" t="s">
        <v>7</v>
      </c>
      <c r="G101" t="s">
        <v>8</v>
      </c>
      <c r="H101" t="s">
        <v>9</v>
      </c>
    </row>
    <row r="102" spans="1:8" x14ac:dyDescent="0.35">
      <c r="A102" t="s">
        <v>66</v>
      </c>
      <c r="B102">
        <v>199.41088832298561</v>
      </c>
      <c r="C102">
        <v>2087.6781887977072</v>
      </c>
      <c r="D102">
        <v>7927.4082279380391</v>
      </c>
      <c r="E102">
        <v>16517.699354434153</v>
      </c>
      <c r="F102">
        <v>19585.705779770407</v>
      </c>
      <c r="G102">
        <v>14220.122438141043</v>
      </c>
      <c r="H102">
        <v>60538.024877404336</v>
      </c>
    </row>
    <row r="104" spans="1:8" x14ac:dyDescent="0.35">
      <c r="A104" t="s">
        <v>36</v>
      </c>
      <c r="B104" t="s">
        <v>3</v>
      </c>
      <c r="C104" t="s">
        <v>4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8" x14ac:dyDescent="0.35">
      <c r="A105" t="s">
        <v>66</v>
      </c>
      <c r="B105">
        <v>170.20028747096069</v>
      </c>
      <c r="C105">
        <v>1857.16984763184</v>
      </c>
      <c r="D105">
        <v>7592.3354617456444</v>
      </c>
      <c r="E105">
        <v>15792.070941211778</v>
      </c>
      <c r="F105">
        <v>18808.446928614387</v>
      </c>
      <c r="G105">
        <v>12671.72189726205</v>
      </c>
      <c r="H105">
        <v>56891.945363936655</v>
      </c>
    </row>
    <row r="107" spans="1:8" x14ac:dyDescent="0.35">
      <c r="B107" s="3">
        <f>B105/B102-1</f>
        <v>-0.14648448285688664</v>
      </c>
      <c r="C107" s="3">
        <f t="shared" ref="C107:H107" si="18">C105/C102-1</f>
        <v>-0.11041373253921716</v>
      </c>
      <c r="D107" s="3">
        <f t="shared" si="18"/>
        <v>-4.2267631053932608E-2</v>
      </c>
      <c r="E107" s="3">
        <f t="shared" si="18"/>
        <v>-4.393035601701889E-2</v>
      </c>
      <c r="F107" s="3">
        <f t="shared" si="18"/>
        <v>-3.9685005988338351E-2</v>
      </c>
      <c r="G107" s="3">
        <f t="shared" si="18"/>
        <v>-0.10888798936961974</v>
      </c>
      <c r="H107" s="3">
        <f t="shared" si="18"/>
        <v>-6.0227923207791467E-2</v>
      </c>
    </row>
    <row r="109" spans="1:8" x14ac:dyDescent="0.35">
      <c r="B109">
        <f>B102+C102</f>
        <v>2287.0890771206928</v>
      </c>
      <c r="E109">
        <f>E102+F102+G102</f>
        <v>50323.5275723456</v>
      </c>
    </row>
    <row r="110" spans="1:8" x14ac:dyDescent="0.35">
      <c r="B110">
        <f>B105+C105</f>
        <v>2027.3701351028008</v>
      </c>
      <c r="E110">
        <f>E105+F105+G105</f>
        <v>47272.23976708822</v>
      </c>
    </row>
    <row r="111" spans="1:8" x14ac:dyDescent="0.35">
      <c r="B111" s="3">
        <f>B110/B109-1</f>
        <v>-0.11355873481974843</v>
      </c>
      <c r="E1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9FF1-52AC-411B-9B03-C2B7535DF293}">
  <dimension ref="A2:R80"/>
  <sheetViews>
    <sheetView workbookViewId="0">
      <selection activeCell="G27" sqref="G27"/>
    </sheetView>
  </sheetViews>
  <sheetFormatPr defaultRowHeight="14.5" x14ac:dyDescent="0.35"/>
  <cols>
    <col min="2" max="2" width="34.453125" customWidth="1"/>
    <col min="4" max="4" width="10" bestFit="1" customWidth="1"/>
    <col min="5" max="5" width="11.7265625" customWidth="1"/>
    <col min="6" max="6" width="12.54296875" bestFit="1" customWidth="1"/>
  </cols>
  <sheetData>
    <row r="2" spans="1:16" x14ac:dyDescent="0.35">
      <c r="A2" t="s">
        <v>67</v>
      </c>
      <c r="B2" s="9" t="s">
        <v>68</v>
      </c>
      <c r="C2" s="9"/>
      <c r="D2" s="9"/>
    </row>
    <row r="3" spans="1:16" x14ac:dyDescent="0.35">
      <c r="B3" s="55" t="s">
        <v>36</v>
      </c>
      <c r="C3" s="56" t="s">
        <v>46</v>
      </c>
      <c r="D3" s="57" t="s">
        <v>42</v>
      </c>
      <c r="F3" s="48" t="s">
        <v>69</v>
      </c>
      <c r="H3" s="47" t="s">
        <v>56</v>
      </c>
      <c r="I3" s="47" t="s">
        <v>44</v>
      </c>
      <c r="J3" s="48" t="s">
        <v>70</v>
      </c>
    </row>
    <row r="4" spans="1:16" x14ac:dyDescent="0.35">
      <c r="B4" s="58" t="s">
        <v>71</v>
      </c>
      <c r="C4" s="59">
        <v>31115</v>
      </c>
      <c r="D4" s="60">
        <v>12909.377260163399</v>
      </c>
      <c r="E4" s="42">
        <f>D4/C4*1000000</f>
        <v>414892.40752573998</v>
      </c>
      <c r="F4" s="50">
        <v>18.977536793183578</v>
      </c>
      <c r="H4" s="50">
        <v>11885.5921462198</v>
      </c>
      <c r="I4" s="50">
        <v>18800.9695375804</v>
      </c>
      <c r="J4" s="49">
        <v>414892.40752573998</v>
      </c>
      <c r="L4" t="s">
        <v>71</v>
      </c>
      <c r="M4">
        <v>13312.315508375201</v>
      </c>
      <c r="O4" s="58" t="s">
        <v>71</v>
      </c>
      <c r="P4" s="60">
        <v>12909.377260163399</v>
      </c>
    </row>
    <row r="5" spans="1:16" x14ac:dyDescent="0.35">
      <c r="B5" s="58" t="s">
        <v>72</v>
      </c>
      <c r="C5" s="59">
        <v>24556</v>
      </c>
      <c r="D5" s="60">
        <v>5493.6311357975301</v>
      </c>
      <c r="E5" s="42">
        <f t="shared" ref="E5:E21" si="0">D5/C5*1000000</f>
        <v>223718.48573861909</v>
      </c>
      <c r="F5" s="50">
        <v>14.977097653653093</v>
      </c>
      <c r="H5" s="50">
        <v>5063.2749418061503</v>
      </c>
      <c r="I5" s="50">
        <v>10620.407696932099</v>
      </c>
      <c r="J5" s="49">
        <v>223718.48573861909</v>
      </c>
      <c r="L5" t="s">
        <v>72</v>
      </c>
      <c r="M5">
        <v>6549.7859052092199</v>
      </c>
      <c r="O5" s="58" t="s">
        <v>73</v>
      </c>
      <c r="P5" s="60">
        <v>6613.8709772177399</v>
      </c>
    </row>
    <row r="6" spans="1:16" x14ac:dyDescent="0.35">
      <c r="B6" s="58" t="s">
        <v>74</v>
      </c>
      <c r="C6" s="59">
        <v>16495</v>
      </c>
      <c r="D6" s="60">
        <v>3257.7019934877699</v>
      </c>
      <c r="E6" s="42">
        <f t="shared" si="0"/>
        <v>197496.33182708517</v>
      </c>
      <c r="F6" s="50">
        <v>10.060564660246284</v>
      </c>
      <c r="H6" s="50">
        <v>2754.2997074956702</v>
      </c>
      <c r="I6" s="50">
        <v>7441.4658725292402</v>
      </c>
      <c r="J6" s="49">
        <v>197496.33182708517</v>
      </c>
      <c r="L6" t="s">
        <v>73</v>
      </c>
      <c r="M6">
        <v>6359.99006056905</v>
      </c>
      <c r="O6" s="58" t="s">
        <v>75</v>
      </c>
      <c r="P6" s="60">
        <v>5968.3552947833095</v>
      </c>
    </row>
    <row r="7" spans="1:16" x14ac:dyDescent="0.35">
      <c r="B7" s="58" t="s">
        <v>75</v>
      </c>
      <c r="C7" s="59">
        <v>11900</v>
      </c>
      <c r="D7" s="60">
        <v>5968.3552947833095</v>
      </c>
      <c r="E7" s="42">
        <f t="shared" si="0"/>
        <v>501542.46174649661</v>
      </c>
      <c r="F7" s="50">
        <v>7.2580005733210537</v>
      </c>
      <c r="H7" s="50">
        <v>5555.8966867700701</v>
      </c>
      <c r="I7" s="50">
        <v>55107.742778125103</v>
      </c>
      <c r="J7" s="49">
        <v>501542.46174649661</v>
      </c>
      <c r="L7" t="s">
        <v>76</v>
      </c>
      <c r="M7">
        <v>6133.21801299462</v>
      </c>
      <c r="O7" s="58" t="s">
        <v>76</v>
      </c>
      <c r="P7" s="60">
        <v>5904.9129536295304</v>
      </c>
    </row>
    <row r="8" spans="1:16" x14ac:dyDescent="0.35">
      <c r="B8" s="58" t="s">
        <v>77</v>
      </c>
      <c r="C8" s="59">
        <v>11076</v>
      </c>
      <c r="D8" s="60">
        <v>123.770166216188</v>
      </c>
      <c r="E8" s="71">
        <f t="shared" si="0"/>
        <v>11174.626780081981</v>
      </c>
      <c r="F8" s="50">
        <v>6.7554297773196632</v>
      </c>
      <c r="H8" s="50">
        <v>125.075380306382</v>
      </c>
      <c r="I8" s="50">
        <v>334.31134523119198</v>
      </c>
      <c r="J8" s="49">
        <v>11174.626780081979</v>
      </c>
      <c r="L8" t="s">
        <v>75</v>
      </c>
      <c r="M8">
        <v>5771.04722561176</v>
      </c>
      <c r="O8" s="58" t="s">
        <v>72</v>
      </c>
      <c r="P8" s="60">
        <v>5493.6311357975301</v>
      </c>
    </row>
    <row r="9" spans="1:16" x14ac:dyDescent="0.35">
      <c r="B9" s="58" t="s">
        <v>78</v>
      </c>
      <c r="C9" s="59">
        <v>9239</v>
      </c>
      <c r="D9" s="60">
        <v>1467.0004458936501</v>
      </c>
      <c r="E9" s="42">
        <f t="shared" si="0"/>
        <v>158783.46638095574</v>
      </c>
      <c r="F9" s="50">
        <v>5.6350140585641357</v>
      </c>
      <c r="H9" s="50">
        <v>1386.5330942865401</v>
      </c>
      <c r="I9" s="50">
        <v>3587.5169749688598</v>
      </c>
      <c r="J9" s="49">
        <v>158783.46638095574</v>
      </c>
      <c r="L9" t="s">
        <v>79</v>
      </c>
      <c r="M9">
        <v>4046.3692525575798</v>
      </c>
      <c r="O9" s="58" t="s">
        <v>79</v>
      </c>
      <c r="P9" s="60">
        <v>3687.4593849274502</v>
      </c>
    </row>
    <row r="10" spans="1:16" x14ac:dyDescent="0.35">
      <c r="B10" s="58" t="s">
        <v>80</v>
      </c>
      <c r="C10" s="59">
        <v>7688</v>
      </c>
      <c r="D10" s="60">
        <v>1986.6416278597401</v>
      </c>
      <c r="E10" s="42">
        <f t="shared" si="0"/>
        <v>258408.12016906089</v>
      </c>
      <c r="F10" s="50">
        <v>4.68903431997414</v>
      </c>
      <c r="H10" s="50">
        <v>1872.69674883063</v>
      </c>
      <c r="I10" s="50">
        <v>3079.0210627310198</v>
      </c>
      <c r="J10" s="49">
        <v>258408.12016906089</v>
      </c>
      <c r="L10" t="s">
        <v>81</v>
      </c>
      <c r="M10">
        <v>3410.1000120028498</v>
      </c>
      <c r="O10" s="58" t="s">
        <v>74</v>
      </c>
      <c r="P10" s="60">
        <v>3257.7019934877699</v>
      </c>
    </row>
    <row r="11" spans="1:16" x14ac:dyDescent="0.35">
      <c r="B11" s="58" t="s">
        <v>82</v>
      </c>
      <c r="C11" s="59">
        <v>7349</v>
      </c>
      <c r="D11" s="60">
        <v>150.00460176186101</v>
      </c>
      <c r="E11" s="71">
        <f t="shared" si="0"/>
        <v>20411.56643922452</v>
      </c>
      <c r="F11" s="50">
        <v>4.4822727910366744</v>
      </c>
      <c r="H11" s="50">
        <v>106.699487267401</v>
      </c>
      <c r="I11" s="50">
        <v>303.709069045403</v>
      </c>
      <c r="J11" s="49">
        <v>20411.56643922452</v>
      </c>
      <c r="L11" t="s">
        <v>74</v>
      </c>
      <c r="M11">
        <v>2984.29435298526</v>
      </c>
      <c r="O11" s="58" t="s">
        <v>81</v>
      </c>
      <c r="P11" s="60">
        <v>3104.66766461922</v>
      </c>
    </row>
    <row r="12" spans="1:16" x14ac:dyDescent="0.35">
      <c r="B12" s="58" t="s">
        <v>76</v>
      </c>
      <c r="C12" s="59">
        <v>7012</v>
      </c>
      <c r="D12" s="60">
        <v>5904.9129536295304</v>
      </c>
      <c r="E12" s="42">
        <f t="shared" si="0"/>
        <v>842115.36703216354</v>
      </c>
      <c r="F12" s="50">
        <v>4.2767310941283387</v>
      </c>
      <c r="H12" s="50">
        <v>5594.0749550750197</v>
      </c>
      <c r="I12" s="50">
        <v>4399.17864917524</v>
      </c>
      <c r="J12" s="49">
        <v>842115.36703216343</v>
      </c>
      <c r="L12" t="s">
        <v>80</v>
      </c>
      <c r="M12">
        <v>2295.1239870979598</v>
      </c>
      <c r="O12" s="58" t="s">
        <v>83</v>
      </c>
      <c r="P12" s="60">
        <v>2149.6078429893901</v>
      </c>
    </row>
    <row r="13" spans="1:16" x14ac:dyDescent="0.35">
      <c r="B13" s="58" t="s">
        <v>79</v>
      </c>
      <c r="C13" s="59">
        <v>6229</v>
      </c>
      <c r="D13" s="60">
        <v>3687.4593849274502</v>
      </c>
      <c r="E13" s="42">
        <f t="shared" si="0"/>
        <v>591982.56300007226</v>
      </c>
      <c r="F13" s="50">
        <v>3.7991668547241044</v>
      </c>
      <c r="H13" s="50">
        <v>3483.65202054161</v>
      </c>
      <c r="I13" s="50">
        <v>7985.1158695964596</v>
      </c>
      <c r="J13" s="49">
        <v>591982.56300007226</v>
      </c>
      <c r="L13" t="s">
        <v>83</v>
      </c>
      <c r="M13">
        <v>1997.68463720979</v>
      </c>
      <c r="O13" s="58" t="s">
        <v>80</v>
      </c>
      <c r="P13" s="60">
        <v>1986.6416278597401</v>
      </c>
    </row>
    <row r="14" spans="1:16" x14ac:dyDescent="0.35">
      <c r="B14" s="58" t="s">
        <v>73</v>
      </c>
      <c r="C14" s="59">
        <v>6227</v>
      </c>
      <c r="D14" s="60">
        <v>6613.8709772177399</v>
      </c>
      <c r="E14" s="42">
        <f t="shared" si="0"/>
        <v>1062127.9873482801</v>
      </c>
      <c r="F14" s="50">
        <v>3.7979470226949754</v>
      </c>
      <c r="H14" s="50">
        <v>6035.4677733715498</v>
      </c>
      <c r="I14" s="50">
        <v>13975.312143707801</v>
      </c>
      <c r="J14" s="49">
        <v>1062127.9873482801</v>
      </c>
      <c r="L14" t="s">
        <v>84</v>
      </c>
      <c r="M14">
        <v>1783.2164473242599</v>
      </c>
      <c r="O14" s="58" t="s">
        <v>84</v>
      </c>
      <c r="P14" s="60">
        <v>1822.36456077615</v>
      </c>
    </row>
    <row r="15" spans="1:16" x14ac:dyDescent="0.35">
      <c r="B15" s="58" t="s">
        <v>85</v>
      </c>
      <c r="C15" s="59">
        <v>5862</v>
      </c>
      <c r="D15" s="60">
        <v>276.25833659089898</v>
      </c>
      <c r="E15" s="71">
        <f t="shared" si="0"/>
        <v>47126.976559348172</v>
      </c>
      <c r="F15" s="50">
        <v>3.5753276773788247</v>
      </c>
      <c r="H15" s="50">
        <v>214.631853684503</v>
      </c>
      <c r="I15" s="50">
        <v>590.058431860631</v>
      </c>
      <c r="J15" s="49">
        <v>47126.976559348172</v>
      </c>
      <c r="L15" t="s">
        <v>78</v>
      </c>
      <c r="M15">
        <v>1391.76145627306</v>
      </c>
      <c r="O15" s="58" t="s">
        <v>78</v>
      </c>
      <c r="P15" s="60">
        <v>1467.0004458936501</v>
      </c>
    </row>
    <row r="16" spans="1:16" x14ac:dyDescent="0.35">
      <c r="B16" s="58" t="s">
        <v>86</v>
      </c>
      <c r="C16" s="59">
        <v>5287</v>
      </c>
      <c r="D16" s="60">
        <v>550.26451197402105</v>
      </c>
      <c r="E16" s="42">
        <f t="shared" si="0"/>
        <v>104078.78039985267</v>
      </c>
      <c r="F16" s="50">
        <v>3.2246259690040682</v>
      </c>
      <c r="H16" s="50">
        <v>525.03646251063697</v>
      </c>
      <c r="I16" s="50">
        <v>929.75563499319003</v>
      </c>
      <c r="J16" s="49">
        <v>104078.78039985267</v>
      </c>
      <c r="L16" t="s">
        <v>87</v>
      </c>
      <c r="M16">
        <v>1205.5028682607599</v>
      </c>
      <c r="O16" s="58" t="s">
        <v>87</v>
      </c>
      <c r="P16" s="60">
        <v>1153.46529358833</v>
      </c>
    </row>
    <row r="17" spans="1:16" x14ac:dyDescent="0.35">
      <c r="B17" s="58" t="s">
        <v>83</v>
      </c>
      <c r="C17" s="59">
        <v>4619</v>
      </c>
      <c r="D17" s="60">
        <v>2149.6078429893901</v>
      </c>
      <c r="E17" s="42">
        <f t="shared" si="0"/>
        <v>465383.81532569608</v>
      </c>
      <c r="F17" s="50">
        <v>2.8172020712747856</v>
      </c>
      <c r="H17" s="50">
        <v>1921.9197921523</v>
      </c>
      <c r="I17" s="50">
        <v>3385.90079172689</v>
      </c>
      <c r="J17" s="49">
        <v>465383.81532569602</v>
      </c>
      <c r="L17" t="s">
        <v>86</v>
      </c>
      <c r="M17">
        <v>587.70377520674697</v>
      </c>
      <c r="O17" s="58" t="s">
        <v>86</v>
      </c>
      <c r="P17" s="60">
        <v>550.26451197402105</v>
      </c>
    </row>
    <row r="18" spans="1:16" x14ac:dyDescent="0.35">
      <c r="B18" s="58" t="s">
        <v>81</v>
      </c>
      <c r="C18" s="59">
        <v>3349</v>
      </c>
      <c r="D18" s="60">
        <v>3104.66766461922</v>
      </c>
      <c r="E18" s="42">
        <f t="shared" si="0"/>
        <v>927043.19636286062</v>
      </c>
      <c r="F18" s="50">
        <v>2.0426087327774964</v>
      </c>
      <c r="H18" s="50">
        <v>3926.2603642566801</v>
      </c>
      <c r="I18" s="50">
        <v>34267.326439398799</v>
      </c>
      <c r="J18" s="49">
        <v>927043.1963628605</v>
      </c>
      <c r="L18" t="s">
        <v>88</v>
      </c>
      <c r="M18">
        <v>403.57919628410701</v>
      </c>
      <c r="O18" s="58" t="s">
        <v>88</v>
      </c>
      <c r="P18" s="60">
        <v>482.37327623628403</v>
      </c>
    </row>
    <row r="19" spans="1:16" x14ac:dyDescent="0.35">
      <c r="B19" s="58" t="s">
        <v>84</v>
      </c>
      <c r="C19" s="59">
        <v>3307</v>
      </c>
      <c r="D19" s="60">
        <v>1822.36456077615</v>
      </c>
      <c r="E19" s="42">
        <f t="shared" si="0"/>
        <v>551062.76406899001</v>
      </c>
      <c r="F19" s="50">
        <v>2.0169922601657753</v>
      </c>
      <c r="H19" s="50">
        <v>1822.5334357097699</v>
      </c>
      <c r="I19" s="50">
        <v>6278.8072265350002</v>
      </c>
      <c r="J19" s="49">
        <v>551062.76406899001</v>
      </c>
      <c r="L19" s="9" t="s">
        <v>85</v>
      </c>
      <c r="M19" s="9">
        <v>330.68769222888398</v>
      </c>
      <c r="O19" s="69" t="s">
        <v>85</v>
      </c>
      <c r="P19" s="70">
        <v>276.25833659089898</v>
      </c>
    </row>
    <row r="20" spans="1:16" x14ac:dyDescent="0.35">
      <c r="B20" s="58" t="s">
        <v>87</v>
      </c>
      <c r="C20" s="59">
        <v>1642</v>
      </c>
      <c r="D20" s="60">
        <v>1153.46529358833</v>
      </c>
      <c r="E20" s="42">
        <f t="shared" si="0"/>
        <v>702475.81826329476</v>
      </c>
      <c r="F20" s="50">
        <v>1.0014820959153925</v>
      </c>
      <c r="H20" s="50">
        <v>1080.5431569402499</v>
      </c>
      <c r="I20" s="50">
        <v>1264.5725156926801</v>
      </c>
      <c r="J20" s="49">
        <v>702475.81826329476</v>
      </c>
      <c r="L20" s="9" t="s">
        <v>77</v>
      </c>
      <c r="M20" s="9">
        <v>178.16300982286</v>
      </c>
      <c r="O20" s="69" t="s">
        <v>82</v>
      </c>
      <c r="P20" s="70">
        <v>150.00460176186101</v>
      </c>
    </row>
    <row r="21" spans="1:16" ht="15" thickBot="1" x14ac:dyDescent="0.4">
      <c r="B21" s="58" t="s">
        <v>88</v>
      </c>
      <c r="C21" s="59">
        <v>1005</v>
      </c>
      <c r="D21" s="60">
        <v>482.37327623628403</v>
      </c>
      <c r="E21" s="42">
        <f t="shared" si="0"/>
        <v>479973.4091903324</v>
      </c>
      <c r="F21" s="52">
        <v>0.61296559463761846</v>
      </c>
      <c r="H21" s="52">
        <v>451.74744479631499</v>
      </c>
      <c r="I21" s="52">
        <v>912.56438112823002</v>
      </c>
      <c r="J21" s="51">
        <v>479973.40919033234</v>
      </c>
      <c r="L21" s="9" t="s">
        <v>82</v>
      </c>
      <c r="M21" s="9">
        <v>139.64491756807701</v>
      </c>
      <c r="O21" s="69" t="s">
        <v>77</v>
      </c>
      <c r="P21" s="70">
        <v>123.770166216188</v>
      </c>
    </row>
    <row r="22" spans="1:16" x14ac:dyDescent="0.35">
      <c r="B22" s="55" t="s">
        <v>9</v>
      </c>
      <c r="C22" s="61">
        <v>163957</v>
      </c>
      <c r="D22" s="62">
        <v>57101.727328512454</v>
      </c>
      <c r="F22" s="53">
        <v>100</v>
      </c>
      <c r="H22" s="54">
        <v>53805.935452021287</v>
      </c>
      <c r="I22" s="54">
        <v>173263.73642095827</v>
      </c>
      <c r="J22" s="53">
        <v>348272.57956971921</v>
      </c>
    </row>
    <row r="24" spans="1:16" x14ac:dyDescent="0.35">
      <c r="A24" t="s">
        <v>89</v>
      </c>
      <c r="B24" s="63" t="s">
        <v>90</v>
      </c>
      <c r="C24" s="9"/>
      <c r="D24" s="9"/>
      <c r="E24" s="9"/>
      <c r="F24" s="9"/>
    </row>
    <row r="25" spans="1:16" x14ac:dyDescent="0.35">
      <c r="B25" s="15" t="s">
        <v>91</v>
      </c>
      <c r="C25" s="15" t="s">
        <v>92</v>
      </c>
      <c r="D25" s="15" t="s">
        <v>42</v>
      </c>
      <c r="E25" s="15" t="s">
        <v>43</v>
      </c>
      <c r="F25" s="15" t="s">
        <v>44</v>
      </c>
    </row>
    <row r="26" spans="1:16" x14ac:dyDescent="0.35">
      <c r="B26" s="12" t="s">
        <v>93</v>
      </c>
      <c r="C26" s="68" t="s">
        <v>76</v>
      </c>
      <c r="D26" s="14">
        <v>871</v>
      </c>
      <c r="E26" s="14">
        <v>855</v>
      </c>
      <c r="F26" s="14">
        <v>67</v>
      </c>
    </row>
    <row r="27" spans="1:16" x14ac:dyDescent="0.35">
      <c r="B27" s="12" t="s">
        <v>94</v>
      </c>
      <c r="C27" s="68" t="s">
        <v>81</v>
      </c>
      <c r="D27" s="14">
        <v>576</v>
      </c>
      <c r="E27" s="14">
        <v>569</v>
      </c>
      <c r="F27" s="14">
        <v>290</v>
      </c>
    </row>
    <row r="28" spans="1:16" x14ac:dyDescent="0.35">
      <c r="B28" s="66" t="s">
        <v>95</v>
      </c>
      <c r="C28" s="12" t="s">
        <v>79</v>
      </c>
      <c r="D28" s="14">
        <v>508</v>
      </c>
      <c r="E28" s="14">
        <v>515</v>
      </c>
      <c r="F28" s="14">
        <v>1467</v>
      </c>
    </row>
    <row r="29" spans="1:16" x14ac:dyDescent="0.35">
      <c r="B29" s="66" t="s">
        <v>96</v>
      </c>
      <c r="C29" s="68" t="s">
        <v>81</v>
      </c>
      <c r="D29" s="14">
        <v>459</v>
      </c>
      <c r="E29" s="14">
        <v>1183</v>
      </c>
      <c r="F29" s="14">
        <v>27822</v>
      </c>
    </row>
    <row r="30" spans="1:16" x14ac:dyDescent="0.35">
      <c r="B30" s="66" t="s">
        <v>97</v>
      </c>
      <c r="C30" s="12" t="s">
        <v>75</v>
      </c>
      <c r="D30" s="14">
        <v>440</v>
      </c>
      <c r="E30" s="14">
        <v>24</v>
      </c>
      <c r="F30" s="14">
        <v>651</v>
      </c>
    </row>
    <row r="31" spans="1:16" x14ac:dyDescent="0.35">
      <c r="B31" s="66" t="s">
        <v>98</v>
      </c>
      <c r="C31" s="68" t="s">
        <v>76</v>
      </c>
      <c r="D31" s="14">
        <v>335</v>
      </c>
      <c r="E31" s="14">
        <v>364</v>
      </c>
      <c r="F31" s="14">
        <v>45</v>
      </c>
    </row>
    <row r="32" spans="1:16" x14ac:dyDescent="0.35">
      <c r="B32" s="66" t="s">
        <v>99</v>
      </c>
      <c r="C32" s="68" t="s">
        <v>100</v>
      </c>
      <c r="D32" s="14">
        <v>307</v>
      </c>
      <c r="E32" s="14">
        <v>296</v>
      </c>
      <c r="F32" s="14">
        <v>198</v>
      </c>
    </row>
    <row r="33" spans="1:11" x14ac:dyDescent="0.35">
      <c r="B33" s="66" t="s">
        <v>101</v>
      </c>
      <c r="C33" s="12" t="s">
        <v>73</v>
      </c>
      <c r="D33" s="14">
        <v>294</v>
      </c>
      <c r="E33" s="14">
        <v>288</v>
      </c>
      <c r="F33" s="14">
        <v>122</v>
      </c>
    </row>
    <row r="34" spans="1:11" x14ac:dyDescent="0.35">
      <c r="B34" s="66" t="s">
        <v>102</v>
      </c>
      <c r="C34" s="68" t="s">
        <v>76</v>
      </c>
      <c r="D34" s="14">
        <v>289</v>
      </c>
      <c r="E34" s="14">
        <v>283</v>
      </c>
      <c r="F34" s="14">
        <v>59</v>
      </c>
    </row>
    <row r="35" spans="1:11" x14ac:dyDescent="0.35">
      <c r="B35" s="66" t="s">
        <v>103</v>
      </c>
      <c r="C35" s="68" t="s">
        <v>100</v>
      </c>
      <c r="D35" s="14">
        <v>280</v>
      </c>
      <c r="E35" s="14">
        <v>281</v>
      </c>
      <c r="F35" s="14">
        <v>29</v>
      </c>
    </row>
    <row r="38" spans="1:11" x14ac:dyDescent="0.35">
      <c r="A38" t="s">
        <v>67</v>
      </c>
      <c r="B38" s="9" t="s">
        <v>104</v>
      </c>
      <c r="C38" s="9"/>
      <c r="D38" s="9"/>
      <c r="E38" s="9"/>
      <c r="F38" s="9"/>
      <c r="G38" s="9"/>
      <c r="H38" s="9"/>
      <c r="J38" t="s">
        <v>105</v>
      </c>
      <c r="K38" t="s">
        <v>106</v>
      </c>
    </row>
    <row r="39" spans="1:11" x14ac:dyDescent="0.35">
      <c r="B39" s="15" t="s">
        <v>36</v>
      </c>
      <c r="C39" s="15" t="s">
        <v>3</v>
      </c>
      <c r="D39" s="15" t="s">
        <v>4</v>
      </c>
      <c r="E39" s="15" t="s">
        <v>5</v>
      </c>
      <c r="F39" s="15" t="s">
        <v>6</v>
      </c>
      <c r="G39" s="15" t="s">
        <v>7</v>
      </c>
      <c r="H39" s="15" t="s">
        <v>8</v>
      </c>
    </row>
    <row r="40" spans="1:11" x14ac:dyDescent="0.35">
      <c r="B40" s="12" t="s">
        <v>77</v>
      </c>
      <c r="C40" s="13">
        <v>76.110509209100769</v>
      </c>
      <c r="D40" s="13">
        <v>22.760924521487901</v>
      </c>
      <c r="E40" s="13">
        <v>1.0924521487901768</v>
      </c>
      <c r="F40" s="13">
        <v>3.6114120621162878E-2</v>
      </c>
      <c r="G40" s="13">
        <v>0</v>
      </c>
      <c r="H40" s="13">
        <v>0</v>
      </c>
      <c r="I40" s="5"/>
      <c r="J40" s="10">
        <f>C40+D40</f>
        <v>98.871433730588677</v>
      </c>
      <c r="K40" s="5">
        <f>F40+G40+H40</f>
        <v>3.6114120621162878E-2</v>
      </c>
    </row>
    <row r="41" spans="1:11" x14ac:dyDescent="0.35">
      <c r="B41" s="12" t="s">
        <v>80</v>
      </c>
      <c r="C41" s="13">
        <v>56.08740894901144</v>
      </c>
      <c r="D41" s="13">
        <v>24.960978147762745</v>
      </c>
      <c r="E41" s="13">
        <v>13.904786680541104</v>
      </c>
      <c r="F41" s="13">
        <v>4.6045785639958376</v>
      </c>
      <c r="G41" s="13">
        <v>0.44224765868886573</v>
      </c>
      <c r="H41" s="13">
        <v>0</v>
      </c>
      <c r="I41" s="5"/>
      <c r="J41" s="5">
        <f t="shared" ref="J41:J59" si="1">C41+D41</f>
        <v>81.048387096774178</v>
      </c>
      <c r="K41" s="5">
        <f t="shared" ref="K41:K59" si="2">F41+G41+H41</f>
        <v>5.0468262226847038</v>
      </c>
    </row>
    <row r="42" spans="1:11" x14ac:dyDescent="0.35">
      <c r="B42" s="12" t="s">
        <v>71</v>
      </c>
      <c r="C42" s="13">
        <v>51.994215008838182</v>
      </c>
      <c r="D42" s="13">
        <v>25.826771653543307</v>
      </c>
      <c r="E42" s="13">
        <v>17.419251165032943</v>
      </c>
      <c r="F42" s="13">
        <v>4.1941185923188167</v>
      </c>
      <c r="G42" s="13">
        <v>0.5110075526273502</v>
      </c>
      <c r="H42" s="13">
        <v>5.4636027639402222E-2</v>
      </c>
      <c r="I42" s="5"/>
      <c r="J42" s="5">
        <f t="shared" si="1"/>
        <v>77.820986662381486</v>
      </c>
      <c r="K42" s="5">
        <f t="shared" si="2"/>
        <v>4.7597621725855692</v>
      </c>
    </row>
    <row r="43" spans="1:11" x14ac:dyDescent="0.35">
      <c r="B43" s="12" t="s">
        <v>72</v>
      </c>
      <c r="C43" s="13">
        <v>49.421729923440303</v>
      </c>
      <c r="D43" s="13">
        <v>33.918390617364395</v>
      </c>
      <c r="E43" s="13">
        <v>13.243199218113698</v>
      </c>
      <c r="F43" s="13">
        <v>3.0420263886626486</v>
      </c>
      <c r="G43" s="13">
        <v>0.36650920345333116</v>
      </c>
      <c r="H43" s="13">
        <v>8.1446489656295806E-3</v>
      </c>
      <c r="I43" s="5"/>
      <c r="J43" s="5">
        <f t="shared" si="1"/>
        <v>83.340120540804691</v>
      </c>
      <c r="K43" s="5">
        <f t="shared" si="2"/>
        <v>3.4166802410816093</v>
      </c>
    </row>
    <row r="44" spans="1:11" x14ac:dyDescent="0.35">
      <c r="B44" s="12" t="s">
        <v>75</v>
      </c>
      <c r="C44" s="13">
        <v>48.823529411764703</v>
      </c>
      <c r="D44" s="13">
        <v>28.991596638655466</v>
      </c>
      <c r="E44" s="13">
        <v>16.873949579831933</v>
      </c>
      <c r="F44" s="13">
        <v>4.5882352941176467</v>
      </c>
      <c r="G44" s="13">
        <v>0.67226890756302526</v>
      </c>
      <c r="H44" s="13">
        <v>5.0420168067226892E-2</v>
      </c>
      <c r="I44" s="5"/>
      <c r="J44" s="5">
        <f t="shared" si="1"/>
        <v>77.815126050420162</v>
      </c>
      <c r="K44" s="5">
        <f t="shared" si="2"/>
        <v>5.3109243697478989</v>
      </c>
    </row>
    <row r="45" spans="1:11" x14ac:dyDescent="0.35">
      <c r="B45" s="12" t="s">
        <v>78</v>
      </c>
      <c r="C45" s="13">
        <v>48.414330555254899</v>
      </c>
      <c r="D45" s="13">
        <v>36.400043294728867</v>
      </c>
      <c r="E45" s="13">
        <v>13.313129126528844</v>
      </c>
      <c r="F45" s="13">
        <v>1.7642602013204893</v>
      </c>
      <c r="G45" s="13">
        <v>8.6589457733520947E-2</v>
      </c>
      <c r="H45" s="13">
        <v>2.1647364433380237E-2</v>
      </c>
      <c r="I45" s="5"/>
      <c r="J45" s="5">
        <f t="shared" si="1"/>
        <v>84.814373849983767</v>
      </c>
      <c r="K45" s="5">
        <f t="shared" si="2"/>
        <v>1.8724970234873906</v>
      </c>
    </row>
    <row r="46" spans="1:11" x14ac:dyDescent="0.35">
      <c r="B46" s="12" t="s">
        <v>76</v>
      </c>
      <c r="C46" s="13">
        <v>47.91785510553337</v>
      </c>
      <c r="D46" s="13">
        <v>31.930975470621792</v>
      </c>
      <c r="E46" s="13">
        <v>15.530519110096977</v>
      </c>
      <c r="F46" s="13">
        <v>3.5367940673131772</v>
      </c>
      <c r="G46" s="13">
        <v>0.94124358243011985</v>
      </c>
      <c r="H46" s="13">
        <v>0.1426126640045636</v>
      </c>
      <c r="I46" s="5"/>
      <c r="J46" s="5">
        <f t="shared" si="1"/>
        <v>79.848830576155166</v>
      </c>
      <c r="K46" s="5">
        <f t="shared" si="2"/>
        <v>4.6206503137478609</v>
      </c>
    </row>
    <row r="47" spans="1:11" x14ac:dyDescent="0.35">
      <c r="B47" s="12" t="s">
        <v>74</v>
      </c>
      <c r="C47" s="13">
        <v>45.722946347377992</v>
      </c>
      <c r="D47" s="13">
        <v>33.19793876932404</v>
      </c>
      <c r="E47" s="13">
        <v>18.344953016065475</v>
      </c>
      <c r="F47" s="13">
        <v>2.5462261291300394</v>
      </c>
      <c r="G47" s="13">
        <v>0.1697484086086693</v>
      </c>
      <c r="H47" s="13">
        <v>1.8187329493785997E-2</v>
      </c>
      <c r="I47" s="5"/>
      <c r="J47" s="5">
        <f t="shared" si="1"/>
        <v>78.920885116702038</v>
      </c>
      <c r="K47" s="5">
        <f t="shared" si="2"/>
        <v>2.734161867232495</v>
      </c>
    </row>
    <row r="48" spans="1:11" x14ac:dyDescent="0.35">
      <c r="B48" s="12" t="s">
        <v>81</v>
      </c>
      <c r="C48" s="13">
        <v>45.326963272618691</v>
      </c>
      <c r="D48" s="13">
        <v>26.09734249029561</v>
      </c>
      <c r="E48" s="13">
        <v>20.394147506718426</v>
      </c>
      <c r="F48" s="13">
        <v>7.1364586443714542</v>
      </c>
      <c r="G48" s="13">
        <v>0.92564944759629741</v>
      </c>
      <c r="H48" s="13">
        <v>0.11943863839952225</v>
      </c>
      <c r="I48" s="5"/>
      <c r="J48" s="5">
        <f t="shared" si="1"/>
        <v>71.424305762914301</v>
      </c>
      <c r="K48" s="5">
        <f t="shared" si="2"/>
        <v>8.1815467303672733</v>
      </c>
    </row>
    <row r="49" spans="2:18" x14ac:dyDescent="0.35">
      <c r="B49" s="12" t="s">
        <v>79</v>
      </c>
      <c r="C49" s="13">
        <v>43.088778295071442</v>
      </c>
      <c r="D49" s="13">
        <v>28.913148177877666</v>
      </c>
      <c r="E49" s="13">
        <v>21.046716969015893</v>
      </c>
      <c r="F49" s="13">
        <v>6.1486594959062453</v>
      </c>
      <c r="G49" s="13">
        <v>0.73848129715845234</v>
      </c>
      <c r="H49" s="13">
        <v>6.421576497030021E-2</v>
      </c>
      <c r="I49" s="5"/>
      <c r="J49" s="5">
        <f t="shared" si="1"/>
        <v>72.001926472949108</v>
      </c>
      <c r="K49" s="5">
        <f t="shared" si="2"/>
        <v>6.9513565580349983</v>
      </c>
    </row>
    <row r="50" spans="2:18" x14ac:dyDescent="0.35">
      <c r="B50" s="12" t="s">
        <v>73</v>
      </c>
      <c r="C50" s="13">
        <v>41.737594347197685</v>
      </c>
      <c r="D50" s="13">
        <v>25.726674160912154</v>
      </c>
      <c r="E50" s="13">
        <v>21.808254376104063</v>
      </c>
      <c r="F50" s="13">
        <v>8.6397944435522724</v>
      </c>
      <c r="G50" s="13">
        <v>1.9110325999678817</v>
      </c>
      <c r="H50" s="13">
        <v>0.17665007226593865</v>
      </c>
      <c r="I50" s="5"/>
      <c r="J50" s="5">
        <f t="shared" si="1"/>
        <v>67.464268508109839</v>
      </c>
      <c r="K50" s="10">
        <f t="shared" si="2"/>
        <v>10.727477115786094</v>
      </c>
    </row>
    <row r="51" spans="2:18" x14ac:dyDescent="0.35">
      <c r="B51" s="12" t="s">
        <v>87</v>
      </c>
      <c r="C51" s="13">
        <v>41.047503045066989</v>
      </c>
      <c r="D51" s="13">
        <v>26.492082825822166</v>
      </c>
      <c r="E51" s="13">
        <v>23.447015834348356</v>
      </c>
      <c r="F51" s="13">
        <v>7.9780755176613889</v>
      </c>
      <c r="G51" s="13">
        <v>0.97442143727161989</v>
      </c>
      <c r="H51" s="13">
        <v>6.0901339829476243E-2</v>
      </c>
      <c r="I51" s="5"/>
      <c r="J51" s="5">
        <f t="shared" si="1"/>
        <v>67.539585870889155</v>
      </c>
      <c r="K51" s="10">
        <f t="shared" si="2"/>
        <v>9.0133982947624851</v>
      </c>
    </row>
    <row r="52" spans="2:18" x14ac:dyDescent="0.35">
      <c r="B52" s="12" t="s">
        <v>83</v>
      </c>
      <c r="C52" s="13">
        <v>38.493180342065379</v>
      </c>
      <c r="D52" s="13">
        <v>23.922927040484954</v>
      </c>
      <c r="E52" s="13">
        <v>28.620913617666162</v>
      </c>
      <c r="F52" s="13">
        <v>8.4866854297466983</v>
      </c>
      <c r="G52" s="13">
        <v>0.45464386230785886</v>
      </c>
      <c r="H52" s="13">
        <v>2.1649707728945658E-2</v>
      </c>
      <c r="I52" s="5"/>
      <c r="J52" s="5">
        <f t="shared" si="1"/>
        <v>62.416107382550337</v>
      </c>
      <c r="K52" s="10">
        <f t="shared" si="2"/>
        <v>8.9629789997835037</v>
      </c>
    </row>
    <row r="53" spans="2:18" x14ac:dyDescent="0.35">
      <c r="B53" s="12" t="s">
        <v>88</v>
      </c>
      <c r="C53" s="13">
        <v>34.626865671641795</v>
      </c>
      <c r="D53" s="13">
        <v>21.293532338308456</v>
      </c>
      <c r="E53" s="13">
        <v>32.935323383084572</v>
      </c>
      <c r="F53" s="13">
        <v>10.845771144278608</v>
      </c>
      <c r="G53" s="13">
        <v>0.29850746268656719</v>
      </c>
      <c r="H53" s="13">
        <v>0</v>
      </c>
      <c r="I53" s="5"/>
      <c r="J53" s="5">
        <f t="shared" si="1"/>
        <v>55.920398009950247</v>
      </c>
      <c r="K53" s="10">
        <f t="shared" si="2"/>
        <v>11.144278606965175</v>
      </c>
    </row>
    <row r="54" spans="2:18" x14ac:dyDescent="0.35">
      <c r="B54" s="12" t="s">
        <v>84</v>
      </c>
      <c r="C54" s="13">
        <v>30.601753855458121</v>
      </c>
      <c r="D54" s="13">
        <v>39.310553371635926</v>
      </c>
      <c r="E54" s="13">
        <v>21.560326579981854</v>
      </c>
      <c r="F54" s="13">
        <v>7.4085273661929243</v>
      </c>
      <c r="G54" s="13">
        <v>1.1188388267311764</v>
      </c>
      <c r="H54" s="13">
        <v>0</v>
      </c>
      <c r="I54" s="5"/>
      <c r="J54" s="5">
        <f t="shared" si="1"/>
        <v>69.912307227094047</v>
      </c>
      <c r="K54" s="10">
        <f t="shared" si="2"/>
        <v>8.5273661929241005</v>
      </c>
    </row>
    <row r="55" spans="2:18" x14ac:dyDescent="0.35">
      <c r="B55" s="12" t="s">
        <v>85</v>
      </c>
      <c r="C55" s="13">
        <v>29.529170931422723</v>
      </c>
      <c r="D55" s="13">
        <v>65.165472534971002</v>
      </c>
      <c r="E55" s="13">
        <v>4.96417604912999</v>
      </c>
      <c r="F55" s="13">
        <v>0.29000341180484474</v>
      </c>
      <c r="G55" s="13">
        <v>5.1177072671443197E-2</v>
      </c>
      <c r="H55" s="13">
        <v>0</v>
      </c>
      <c r="I55" s="5"/>
      <c r="J55" s="10">
        <f t="shared" si="1"/>
        <v>94.694643466393728</v>
      </c>
      <c r="K55" s="5">
        <f t="shared" si="2"/>
        <v>0.3411804844762879</v>
      </c>
    </row>
    <row r="56" spans="2:18" x14ac:dyDescent="0.35">
      <c r="B56" s="12" t="s">
        <v>82</v>
      </c>
      <c r="C56" s="13">
        <v>22.370390529323718</v>
      </c>
      <c r="D56" s="13">
        <v>76.323309293781477</v>
      </c>
      <c r="E56" s="13">
        <v>1.2926928833854945</v>
      </c>
      <c r="F56" s="13">
        <v>1.3607293509320996E-2</v>
      </c>
      <c r="G56" s="13">
        <v>0</v>
      </c>
      <c r="H56" s="13">
        <v>0</v>
      </c>
      <c r="I56" s="5"/>
      <c r="J56" s="10">
        <f t="shared" si="1"/>
        <v>98.693699823105192</v>
      </c>
      <c r="K56" s="5">
        <f t="shared" si="2"/>
        <v>1.3607293509320996E-2</v>
      </c>
    </row>
    <row r="57" spans="2:18" x14ac:dyDescent="0.35">
      <c r="B57" s="12" t="s">
        <v>86</v>
      </c>
      <c r="C57" s="13">
        <v>20.181577454132778</v>
      </c>
      <c r="D57" s="13">
        <v>44.146018536031775</v>
      </c>
      <c r="E57" s="13">
        <v>35.294117647058826</v>
      </c>
      <c r="F57" s="13">
        <v>0.35937204463779082</v>
      </c>
      <c r="G57" s="13">
        <v>1.8914318138831095E-2</v>
      </c>
      <c r="H57" s="13">
        <v>0</v>
      </c>
      <c r="I57" s="5"/>
      <c r="J57" s="5">
        <f t="shared" si="1"/>
        <v>64.327595990164554</v>
      </c>
      <c r="K57" s="5">
        <f t="shared" si="2"/>
        <v>0.37828636277662192</v>
      </c>
    </row>
    <row r="58" spans="2:18" x14ac:dyDescent="0.35">
      <c r="C58" s="5"/>
      <c r="D58" s="5"/>
      <c r="E58" s="5"/>
      <c r="F58" s="5"/>
      <c r="G58" s="5"/>
      <c r="H58" s="5"/>
      <c r="I58" s="5"/>
      <c r="K58" s="5"/>
    </row>
    <row r="59" spans="2:18" x14ac:dyDescent="0.35">
      <c r="B59" t="s">
        <v>107</v>
      </c>
      <c r="C59" s="67">
        <f>C80/$I$80</f>
        <v>0.47144068261800348</v>
      </c>
      <c r="D59" s="67">
        <f t="shared" ref="D59:H59" si="3">D80/$I$80</f>
        <v>0.33195898924718065</v>
      </c>
      <c r="E59" s="67">
        <f t="shared" si="3"/>
        <v>0.15595552492421794</v>
      </c>
      <c r="F59" s="67">
        <f t="shared" si="3"/>
        <v>3.57471776136426E-2</v>
      </c>
      <c r="G59" s="67">
        <f t="shared" si="3"/>
        <v>4.525576828070775E-3</v>
      </c>
      <c r="H59" s="67">
        <f t="shared" si="3"/>
        <v>3.7204876888452461E-4</v>
      </c>
      <c r="I59" s="5"/>
      <c r="J59" s="3">
        <f t="shared" si="1"/>
        <v>0.80339967186518413</v>
      </c>
      <c r="K59" s="3">
        <f t="shared" si="2"/>
        <v>4.06448032105979E-2</v>
      </c>
    </row>
    <row r="60" spans="2:18" x14ac:dyDescent="0.35">
      <c r="B60" t="s">
        <v>108</v>
      </c>
    </row>
    <row r="61" spans="2:18" s="64" customFormat="1" ht="14.25" customHeight="1" x14ac:dyDescent="0.35">
      <c r="B61" s="64" t="s">
        <v>36</v>
      </c>
      <c r="C61" s="64" t="s">
        <v>3</v>
      </c>
      <c r="D61" s="64" t="s">
        <v>4</v>
      </c>
      <c r="E61" s="64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K61" s="64" t="s">
        <v>36</v>
      </c>
      <c r="L61" s="64" t="s">
        <v>3</v>
      </c>
      <c r="M61" s="64" t="s">
        <v>4</v>
      </c>
      <c r="N61" s="64" t="s">
        <v>5</v>
      </c>
      <c r="O61" s="64" t="s">
        <v>6</v>
      </c>
      <c r="P61" s="64" t="s">
        <v>7</v>
      </c>
      <c r="Q61" s="64" t="s">
        <v>8</v>
      </c>
      <c r="R61" s="64" t="s">
        <v>9</v>
      </c>
    </row>
    <row r="62" spans="2:18" s="64" customFormat="1" x14ac:dyDescent="0.35">
      <c r="B62" s="64" t="s">
        <v>72</v>
      </c>
      <c r="C62" s="64">
        <v>12136</v>
      </c>
      <c r="D62" s="64">
        <v>8329</v>
      </c>
      <c r="E62" s="64">
        <v>3252</v>
      </c>
      <c r="F62" s="64">
        <v>747</v>
      </c>
      <c r="G62" s="64">
        <v>90</v>
      </c>
      <c r="H62" s="64">
        <v>2</v>
      </c>
      <c r="I62" s="64">
        <v>24556</v>
      </c>
      <c r="J62" s="65">
        <f>H62/61*100</f>
        <v>3.278688524590164</v>
      </c>
      <c r="K62" s="64" t="s">
        <v>72</v>
      </c>
      <c r="L62" s="65">
        <f t="shared" ref="L62:L79" si="4">(C62/$I62)*100</f>
        <v>49.421729923440303</v>
      </c>
      <c r="M62" s="65">
        <f t="shared" ref="M62:M79" si="5">(D62/$I62)*100</f>
        <v>33.918390617364395</v>
      </c>
      <c r="N62" s="65">
        <f t="shared" ref="N62:N79" si="6">(E62/$I62)*100</f>
        <v>13.243199218113698</v>
      </c>
      <c r="O62" s="65">
        <f t="shared" ref="O62:O79" si="7">(F62/$I62)*100</f>
        <v>3.0420263886626486</v>
      </c>
      <c r="P62" s="65">
        <f t="shared" ref="P62:P79" si="8">(G62/$I62)*100</f>
        <v>0.36650920345333116</v>
      </c>
      <c r="Q62" s="65">
        <f t="shared" ref="Q62:Q79" si="9">(H62/$I62)*100</f>
        <v>8.1446489656295806E-3</v>
      </c>
      <c r="R62" s="65">
        <f>SUM(L62:Q62)</f>
        <v>100</v>
      </c>
    </row>
    <row r="63" spans="2:18" s="64" customFormat="1" x14ac:dyDescent="0.35">
      <c r="B63" s="64" t="s">
        <v>80</v>
      </c>
      <c r="C63" s="64">
        <v>4312</v>
      </c>
      <c r="D63" s="64">
        <v>1919</v>
      </c>
      <c r="E63" s="64">
        <v>1069</v>
      </c>
      <c r="F63" s="64">
        <v>354</v>
      </c>
      <c r="G63" s="64">
        <v>34</v>
      </c>
      <c r="H63" s="64">
        <v>0</v>
      </c>
      <c r="I63" s="64">
        <v>7688</v>
      </c>
      <c r="J63" s="65">
        <f t="shared" ref="J63:J79" si="10">H63/61*100</f>
        <v>0</v>
      </c>
      <c r="K63" s="64" t="s">
        <v>80</v>
      </c>
      <c r="L63" s="65">
        <f t="shared" si="4"/>
        <v>56.08740894901144</v>
      </c>
      <c r="M63" s="65">
        <f t="shared" si="5"/>
        <v>24.960978147762745</v>
      </c>
      <c r="N63" s="65">
        <f t="shared" si="6"/>
        <v>13.904786680541104</v>
      </c>
      <c r="O63" s="65">
        <f t="shared" si="7"/>
        <v>4.6045785639958376</v>
      </c>
      <c r="P63" s="65">
        <f t="shared" si="8"/>
        <v>0.44224765868886573</v>
      </c>
      <c r="Q63" s="65">
        <f t="shared" si="9"/>
        <v>0</v>
      </c>
      <c r="R63" s="65">
        <f t="shared" ref="R63:R79" si="11">SUM(L63:Q63)</f>
        <v>100</v>
      </c>
    </row>
    <row r="64" spans="2:18" s="64" customFormat="1" x14ac:dyDescent="0.35">
      <c r="B64" s="64" t="s">
        <v>77</v>
      </c>
      <c r="C64" s="64">
        <v>8430</v>
      </c>
      <c r="D64" s="64">
        <v>2521</v>
      </c>
      <c r="E64" s="64">
        <v>121</v>
      </c>
      <c r="F64" s="64">
        <v>4</v>
      </c>
      <c r="G64" s="64">
        <v>0</v>
      </c>
      <c r="H64" s="64">
        <v>0</v>
      </c>
      <c r="I64" s="64">
        <v>11076</v>
      </c>
      <c r="J64" s="65">
        <f t="shared" si="10"/>
        <v>0</v>
      </c>
      <c r="K64" s="64" t="s">
        <v>77</v>
      </c>
      <c r="L64" s="65">
        <f t="shared" si="4"/>
        <v>76.110509209100769</v>
      </c>
      <c r="M64" s="65">
        <f t="shared" si="5"/>
        <v>22.760924521487901</v>
      </c>
      <c r="N64" s="65">
        <f t="shared" si="6"/>
        <v>1.0924521487901768</v>
      </c>
      <c r="O64" s="65">
        <f t="shared" si="7"/>
        <v>3.6114120621162878E-2</v>
      </c>
      <c r="P64" s="65">
        <f t="shared" si="8"/>
        <v>0</v>
      </c>
      <c r="Q64" s="65">
        <f t="shared" si="9"/>
        <v>0</v>
      </c>
      <c r="R64" s="65">
        <f t="shared" si="11"/>
        <v>100.00000000000001</v>
      </c>
    </row>
    <row r="65" spans="2:18" s="64" customFormat="1" x14ac:dyDescent="0.35">
      <c r="B65" s="64" t="s">
        <v>86</v>
      </c>
      <c r="C65" s="64">
        <v>1067</v>
      </c>
      <c r="D65" s="64">
        <v>2334</v>
      </c>
      <c r="E65" s="64">
        <v>1866</v>
      </c>
      <c r="F65" s="64">
        <v>19</v>
      </c>
      <c r="G65" s="64">
        <v>1</v>
      </c>
      <c r="H65" s="64">
        <v>0</v>
      </c>
      <c r="I65" s="64">
        <v>5287</v>
      </c>
      <c r="J65" s="65">
        <f t="shared" si="10"/>
        <v>0</v>
      </c>
      <c r="K65" s="64" t="s">
        <v>86</v>
      </c>
      <c r="L65" s="65">
        <f t="shared" si="4"/>
        <v>20.181577454132778</v>
      </c>
      <c r="M65" s="65">
        <f t="shared" si="5"/>
        <v>44.146018536031775</v>
      </c>
      <c r="N65" s="65">
        <f t="shared" si="6"/>
        <v>35.294117647058826</v>
      </c>
      <c r="O65" s="65">
        <f t="shared" si="7"/>
        <v>0.35937204463779082</v>
      </c>
      <c r="P65" s="65">
        <f t="shared" si="8"/>
        <v>1.8914318138831095E-2</v>
      </c>
      <c r="Q65" s="65">
        <f t="shared" si="9"/>
        <v>0</v>
      </c>
      <c r="R65" s="65">
        <f t="shared" si="11"/>
        <v>100</v>
      </c>
    </row>
    <row r="66" spans="2:18" s="64" customFormat="1" x14ac:dyDescent="0.35">
      <c r="B66" s="64" t="s">
        <v>81</v>
      </c>
      <c r="C66" s="64">
        <v>1518</v>
      </c>
      <c r="D66" s="64">
        <v>874</v>
      </c>
      <c r="E66" s="64">
        <v>683</v>
      </c>
      <c r="F66" s="64">
        <v>239</v>
      </c>
      <c r="G66" s="64">
        <v>31</v>
      </c>
      <c r="H66" s="64">
        <v>4</v>
      </c>
      <c r="I66" s="64">
        <v>3349</v>
      </c>
      <c r="J66" s="65">
        <f t="shared" si="10"/>
        <v>6.557377049180328</v>
      </c>
      <c r="K66" s="64" t="s">
        <v>81</v>
      </c>
      <c r="L66" s="65">
        <f t="shared" si="4"/>
        <v>45.326963272618691</v>
      </c>
      <c r="M66" s="65">
        <f t="shared" si="5"/>
        <v>26.09734249029561</v>
      </c>
      <c r="N66" s="65">
        <f t="shared" si="6"/>
        <v>20.394147506718426</v>
      </c>
      <c r="O66" s="65">
        <f t="shared" si="7"/>
        <v>7.1364586443714542</v>
      </c>
      <c r="P66" s="65">
        <f t="shared" si="8"/>
        <v>0.92564944759629741</v>
      </c>
      <c r="Q66" s="65">
        <f t="shared" si="9"/>
        <v>0.11943863839952225</v>
      </c>
      <c r="R66" s="65">
        <f t="shared" si="11"/>
        <v>100</v>
      </c>
    </row>
    <row r="67" spans="2:18" s="64" customFormat="1" x14ac:dyDescent="0.35">
      <c r="B67" s="64" t="s">
        <v>73</v>
      </c>
      <c r="C67" s="64">
        <v>2599</v>
      </c>
      <c r="D67" s="64">
        <v>1602</v>
      </c>
      <c r="E67" s="64">
        <v>1358</v>
      </c>
      <c r="F67" s="64">
        <v>538</v>
      </c>
      <c r="G67" s="64">
        <v>119</v>
      </c>
      <c r="H67" s="64">
        <v>11</v>
      </c>
      <c r="I67" s="64">
        <v>6227</v>
      </c>
      <c r="J67" s="65">
        <f t="shared" si="10"/>
        <v>18.032786885245901</v>
      </c>
      <c r="K67" s="64" t="s">
        <v>73</v>
      </c>
      <c r="L67" s="65">
        <f t="shared" si="4"/>
        <v>41.737594347197685</v>
      </c>
      <c r="M67" s="65">
        <f t="shared" si="5"/>
        <v>25.726674160912154</v>
      </c>
      <c r="N67" s="65">
        <f t="shared" si="6"/>
        <v>21.808254376104063</v>
      </c>
      <c r="O67" s="65">
        <f t="shared" si="7"/>
        <v>8.6397944435522724</v>
      </c>
      <c r="P67" s="65">
        <f t="shared" si="8"/>
        <v>1.9110325999678817</v>
      </c>
      <c r="Q67" s="65">
        <f t="shared" si="9"/>
        <v>0.17665007226593865</v>
      </c>
      <c r="R67" s="65">
        <f t="shared" si="11"/>
        <v>100</v>
      </c>
    </row>
    <row r="68" spans="2:18" s="64" customFormat="1" x14ac:dyDescent="0.35">
      <c r="B68" s="64" t="s">
        <v>71</v>
      </c>
      <c r="C68" s="64">
        <v>16178</v>
      </c>
      <c r="D68" s="64">
        <v>8036</v>
      </c>
      <c r="E68" s="64">
        <v>5420</v>
      </c>
      <c r="F68" s="64">
        <v>1305</v>
      </c>
      <c r="G68" s="64">
        <v>159</v>
      </c>
      <c r="H68" s="64">
        <v>17</v>
      </c>
      <c r="I68" s="64">
        <v>31115</v>
      </c>
      <c r="J68" s="65">
        <f t="shared" si="10"/>
        <v>27.868852459016392</v>
      </c>
      <c r="K68" s="64" t="s">
        <v>71</v>
      </c>
      <c r="L68" s="65">
        <f t="shared" si="4"/>
        <v>51.994215008838182</v>
      </c>
      <c r="M68" s="65">
        <f t="shared" si="5"/>
        <v>25.826771653543307</v>
      </c>
      <c r="N68" s="65">
        <f t="shared" si="6"/>
        <v>17.419251165032943</v>
      </c>
      <c r="O68" s="65">
        <f t="shared" si="7"/>
        <v>4.1941185923188167</v>
      </c>
      <c r="P68" s="65">
        <f t="shared" si="8"/>
        <v>0.5110075526273502</v>
      </c>
      <c r="Q68" s="65">
        <f t="shared" si="9"/>
        <v>5.4636027639402222E-2</v>
      </c>
      <c r="R68" s="65">
        <f t="shared" si="11"/>
        <v>100</v>
      </c>
    </row>
    <row r="69" spans="2:18" s="64" customFormat="1" x14ac:dyDescent="0.35">
      <c r="B69" s="64" t="s">
        <v>85</v>
      </c>
      <c r="C69" s="64">
        <v>1731</v>
      </c>
      <c r="D69" s="64">
        <v>3820</v>
      </c>
      <c r="E69" s="64">
        <v>291</v>
      </c>
      <c r="F69" s="64">
        <v>17</v>
      </c>
      <c r="G69" s="64">
        <v>3</v>
      </c>
      <c r="H69" s="64">
        <v>0</v>
      </c>
      <c r="I69" s="64">
        <v>5862</v>
      </c>
      <c r="J69" s="65">
        <f t="shared" si="10"/>
        <v>0</v>
      </c>
      <c r="K69" s="64" t="s">
        <v>85</v>
      </c>
      <c r="L69" s="65">
        <f t="shared" si="4"/>
        <v>29.529170931422723</v>
      </c>
      <c r="M69" s="65">
        <f t="shared" si="5"/>
        <v>65.165472534971002</v>
      </c>
      <c r="N69" s="65">
        <f t="shared" si="6"/>
        <v>4.96417604912999</v>
      </c>
      <c r="O69" s="65">
        <f t="shared" si="7"/>
        <v>0.29000341180484474</v>
      </c>
      <c r="P69" s="65">
        <f t="shared" si="8"/>
        <v>5.1177072671443197E-2</v>
      </c>
      <c r="Q69" s="65">
        <f t="shared" si="9"/>
        <v>0</v>
      </c>
      <c r="R69" s="65">
        <f t="shared" si="11"/>
        <v>100.00000000000001</v>
      </c>
    </row>
    <row r="70" spans="2:18" s="64" customFormat="1" x14ac:dyDescent="0.35">
      <c r="B70" s="64" t="s">
        <v>79</v>
      </c>
      <c r="C70" s="64">
        <v>2684</v>
      </c>
      <c r="D70" s="64">
        <v>1801</v>
      </c>
      <c r="E70" s="64">
        <v>1311</v>
      </c>
      <c r="F70" s="64">
        <v>383</v>
      </c>
      <c r="G70" s="64">
        <v>46</v>
      </c>
      <c r="H70" s="64">
        <v>4</v>
      </c>
      <c r="I70" s="64">
        <v>6229</v>
      </c>
      <c r="J70" s="65">
        <f t="shared" si="10"/>
        <v>6.557377049180328</v>
      </c>
      <c r="K70" s="64" t="s">
        <v>79</v>
      </c>
      <c r="L70" s="65">
        <f t="shared" si="4"/>
        <v>43.088778295071442</v>
      </c>
      <c r="M70" s="65">
        <f t="shared" si="5"/>
        <v>28.913148177877666</v>
      </c>
      <c r="N70" s="65">
        <f t="shared" si="6"/>
        <v>21.046716969015893</v>
      </c>
      <c r="O70" s="65">
        <f t="shared" si="7"/>
        <v>6.1486594959062453</v>
      </c>
      <c r="P70" s="65">
        <f t="shared" si="8"/>
        <v>0.73848129715845234</v>
      </c>
      <c r="Q70" s="65">
        <f t="shared" si="9"/>
        <v>6.421576497030021E-2</v>
      </c>
      <c r="R70" s="65">
        <f t="shared" si="11"/>
        <v>100</v>
      </c>
    </row>
    <row r="71" spans="2:18" s="64" customFormat="1" x14ac:dyDescent="0.35">
      <c r="B71" s="64" t="s">
        <v>78</v>
      </c>
      <c r="C71" s="64">
        <v>4473</v>
      </c>
      <c r="D71" s="64">
        <v>3363</v>
      </c>
      <c r="E71" s="64">
        <v>1230</v>
      </c>
      <c r="F71" s="64">
        <v>163</v>
      </c>
      <c r="G71" s="64">
        <v>8</v>
      </c>
      <c r="H71" s="64">
        <v>2</v>
      </c>
      <c r="I71" s="64">
        <v>9239</v>
      </c>
      <c r="J71" s="65">
        <f t="shared" si="10"/>
        <v>3.278688524590164</v>
      </c>
      <c r="K71" s="64" t="s">
        <v>78</v>
      </c>
      <c r="L71" s="65">
        <f t="shared" si="4"/>
        <v>48.414330555254899</v>
      </c>
      <c r="M71" s="65">
        <f t="shared" si="5"/>
        <v>36.400043294728867</v>
      </c>
      <c r="N71" s="65">
        <f t="shared" si="6"/>
        <v>13.313129126528844</v>
      </c>
      <c r="O71" s="65">
        <f t="shared" si="7"/>
        <v>1.7642602013204893</v>
      </c>
      <c r="P71" s="65">
        <f t="shared" si="8"/>
        <v>8.6589457733520947E-2</v>
      </c>
      <c r="Q71" s="65">
        <f t="shared" si="9"/>
        <v>2.1647364433380237E-2</v>
      </c>
      <c r="R71" s="65">
        <f t="shared" si="11"/>
        <v>100</v>
      </c>
    </row>
    <row r="72" spans="2:18" s="64" customFormat="1" x14ac:dyDescent="0.35">
      <c r="B72" s="64" t="s">
        <v>82</v>
      </c>
      <c r="C72" s="64">
        <v>1644</v>
      </c>
      <c r="D72" s="64">
        <v>5609</v>
      </c>
      <c r="E72" s="64">
        <v>95</v>
      </c>
      <c r="F72" s="64">
        <v>1</v>
      </c>
      <c r="G72" s="64">
        <v>0</v>
      </c>
      <c r="H72" s="64">
        <v>0</v>
      </c>
      <c r="I72" s="64">
        <v>7349</v>
      </c>
      <c r="J72" s="65">
        <f t="shared" si="10"/>
        <v>0</v>
      </c>
      <c r="K72" s="64" t="s">
        <v>82</v>
      </c>
      <c r="L72" s="65">
        <f t="shared" si="4"/>
        <v>22.370390529323718</v>
      </c>
      <c r="M72" s="65">
        <f t="shared" si="5"/>
        <v>76.323309293781477</v>
      </c>
      <c r="N72" s="65">
        <f t="shared" si="6"/>
        <v>1.2926928833854945</v>
      </c>
      <c r="O72" s="65">
        <f t="shared" si="7"/>
        <v>1.3607293509320996E-2</v>
      </c>
      <c r="P72" s="65">
        <f t="shared" si="8"/>
        <v>0</v>
      </c>
      <c r="Q72" s="65">
        <f t="shared" si="9"/>
        <v>0</v>
      </c>
      <c r="R72" s="65">
        <f t="shared" si="11"/>
        <v>100.00000000000001</v>
      </c>
    </row>
    <row r="73" spans="2:18" s="64" customFormat="1" x14ac:dyDescent="0.35">
      <c r="B73" s="64" t="s">
        <v>84</v>
      </c>
      <c r="C73" s="64">
        <v>1012</v>
      </c>
      <c r="D73" s="64">
        <v>1300</v>
      </c>
      <c r="E73" s="64">
        <v>713</v>
      </c>
      <c r="F73" s="64">
        <v>245</v>
      </c>
      <c r="G73" s="64">
        <v>37</v>
      </c>
      <c r="H73" s="64">
        <v>0</v>
      </c>
      <c r="I73" s="64">
        <v>3307</v>
      </c>
      <c r="J73" s="65">
        <f t="shared" si="10"/>
        <v>0</v>
      </c>
      <c r="K73" s="64" t="s">
        <v>84</v>
      </c>
      <c r="L73" s="65">
        <f t="shared" si="4"/>
        <v>30.601753855458121</v>
      </c>
      <c r="M73" s="65">
        <f t="shared" si="5"/>
        <v>39.310553371635926</v>
      </c>
      <c r="N73" s="65">
        <f t="shared" si="6"/>
        <v>21.560326579981854</v>
      </c>
      <c r="O73" s="65">
        <f t="shared" si="7"/>
        <v>7.4085273661929243</v>
      </c>
      <c r="P73" s="65">
        <f t="shared" si="8"/>
        <v>1.1188388267311764</v>
      </c>
      <c r="Q73" s="65">
        <f t="shared" si="9"/>
        <v>0</v>
      </c>
      <c r="R73" s="65">
        <f t="shared" si="11"/>
        <v>100.00000000000001</v>
      </c>
    </row>
    <row r="74" spans="2:18" s="64" customFormat="1" x14ac:dyDescent="0.35">
      <c r="B74" s="64" t="s">
        <v>87</v>
      </c>
      <c r="C74" s="64">
        <v>674</v>
      </c>
      <c r="D74" s="64">
        <v>435</v>
      </c>
      <c r="E74" s="64">
        <v>385</v>
      </c>
      <c r="F74" s="64">
        <v>131</v>
      </c>
      <c r="G74" s="64">
        <v>16</v>
      </c>
      <c r="H74" s="64">
        <v>1</v>
      </c>
      <c r="I74" s="64">
        <v>1642</v>
      </c>
      <c r="J74" s="65">
        <f t="shared" si="10"/>
        <v>1.639344262295082</v>
      </c>
      <c r="K74" s="64" t="s">
        <v>87</v>
      </c>
      <c r="L74" s="65">
        <f t="shared" si="4"/>
        <v>41.047503045066989</v>
      </c>
      <c r="M74" s="65">
        <f t="shared" si="5"/>
        <v>26.492082825822166</v>
      </c>
      <c r="N74" s="65">
        <f t="shared" si="6"/>
        <v>23.447015834348356</v>
      </c>
      <c r="O74" s="65">
        <f t="shared" si="7"/>
        <v>7.9780755176613889</v>
      </c>
      <c r="P74" s="65">
        <f t="shared" si="8"/>
        <v>0.97442143727161989</v>
      </c>
      <c r="Q74" s="65">
        <f t="shared" si="9"/>
        <v>6.0901339829476243E-2</v>
      </c>
      <c r="R74" s="65">
        <f t="shared" si="11"/>
        <v>100</v>
      </c>
    </row>
    <row r="75" spans="2:18" s="64" customFormat="1" x14ac:dyDescent="0.35">
      <c r="B75" s="64" t="s">
        <v>83</v>
      </c>
      <c r="C75" s="64">
        <v>1778</v>
      </c>
      <c r="D75" s="64">
        <v>1105</v>
      </c>
      <c r="E75" s="64">
        <v>1322</v>
      </c>
      <c r="F75" s="64">
        <v>392</v>
      </c>
      <c r="G75" s="64">
        <v>21</v>
      </c>
      <c r="H75" s="64">
        <v>1</v>
      </c>
      <c r="I75" s="64">
        <v>4619</v>
      </c>
      <c r="J75" s="65">
        <f t="shared" si="10"/>
        <v>1.639344262295082</v>
      </c>
      <c r="K75" s="64" t="s">
        <v>83</v>
      </c>
      <c r="L75" s="65">
        <f t="shared" si="4"/>
        <v>38.493180342065379</v>
      </c>
      <c r="M75" s="65">
        <f t="shared" si="5"/>
        <v>23.922927040484954</v>
      </c>
      <c r="N75" s="65">
        <f t="shared" si="6"/>
        <v>28.620913617666162</v>
      </c>
      <c r="O75" s="65">
        <f t="shared" si="7"/>
        <v>8.4866854297466983</v>
      </c>
      <c r="P75" s="65">
        <f t="shared" si="8"/>
        <v>0.45464386230785886</v>
      </c>
      <c r="Q75" s="65">
        <f t="shared" si="9"/>
        <v>2.1649707728945658E-2</v>
      </c>
      <c r="R75" s="65">
        <f t="shared" si="11"/>
        <v>100</v>
      </c>
    </row>
    <row r="76" spans="2:18" s="64" customFormat="1" x14ac:dyDescent="0.35">
      <c r="B76" s="64" t="s">
        <v>75</v>
      </c>
      <c r="C76" s="64">
        <v>5810</v>
      </c>
      <c r="D76" s="64">
        <v>3450</v>
      </c>
      <c r="E76" s="64">
        <v>2008</v>
      </c>
      <c r="F76" s="64">
        <v>546</v>
      </c>
      <c r="G76" s="64">
        <v>80</v>
      </c>
      <c r="H76" s="64">
        <v>6</v>
      </c>
      <c r="I76" s="64">
        <v>11900</v>
      </c>
      <c r="J76" s="65">
        <f t="shared" si="10"/>
        <v>9.8360655737704921</v>
      </c>
      <c r="K76" s="64" t="s">
        <v>75</v>
      </c>
      <c r="L76" s="65">
        <f t="shared" si="4"/>
        <v>48.823529411764703</v>
      </c>
      <c r="M76" s="65">
        <f t="shared" si="5"/>
        <v>28.991596638655466</v>
      </c>
      <c r="N76" s="65">
        <f t="shared" si="6"/>
        <v>16.873949579831933</v>
      </c>
      <c r="O76" s="65">
        <f t="shared" si="7"/>
        <v>4.5882352941176467</v>
      </c>
      <c r="P76" s="65">
        <f t="shared" si="8"/>
        <v>0.67226890756302526</v>
      </c>
      <c r="Q76" s="65">
        <f t="shared" si="9"/>
        <v>5.0420168067226892E-2</v>
      </c>
      <c r="R76" s="65">
        <f t="shared" si="11"/>
        <v>100</v>
      </c>
    </row>
    <row r="77" spans="2:18" s="64" customFormat="1" x14ac:dyDescent="0.35">
      <c r="B77" s="64" t="s">
        <v>88</v>
      </c>
      <c r="C77" s="64">
        <v>348</v>
      </c>
      <c r="D77" s="64">
        <v>214</v>
      </c>
      <c r="E77" s="64">
        <v>331</v>
      </c>
      <c r="F77" s="64">
        <v>109</v>
      </c>
      <c r="G77" s="64">
        <v>3</v>
      </c>
      <c r="H77" s="64">
        <v>0</v>
      </c>
      <c r="I77" s="64">
        <v>1005</v>
      </c>
      <c r="J77" s="65">
        <f t="shared" si="10"/>
        <v>0</v>
      </c>
      <c r="K77" s="64" t="s">
        <v>88</v>
      </c>
      <c r="L77" s="65">
        <f t="shared" si="4"/>
        <v>34.626865671641795</v>
      </c>
      <c r="M77" s="65">
        <f t="shared" si="5"/>
        <v>21.293532338308456</v>
      </c>
      <c r="N77" s="65">
        <f t="shared" si="6"/>
        <v>32.935323383084572</v>
      </c>
      <c r="O77" s="65">
        <f t="shared" si="7"/>
        <v>10.845771144278608</v>
      </c>
      <c r="P77" s="65">
        <f t="shared" si="8"/>
        <v>0.29850746268656719</v>
      </c>
      <c r="Q77" s="65">
        <f t="shared" si="9"/>
        <v>0</v>
      </c>
      <c r="R77" s="65">
        <f t="shared" si="11"/>
        <v>100.00000000000001</v>
      </c>
    </row>
    <row r="78" spans="2:18" s="64" customFormat="1" x14ac:dyDescent="0.35">
      <c r="B78" s="64" t="s">
        <v>76</v>
      </c>
      <c r="C78" s="64">
        <v>3360</v>
      </c>
      <c r="D78" s="64">
        <v>2239</v>
      </c>
      <c r="E78" s="64">
        <v>1089</v>
      </c>
      <c r="F78" s="64">
        <v>248</v>
      </c>
      <c r="G78" s="64">
        <v>66</v>
      </c>
      <c r="H78" s="64">
        <v>10</v>
      </c>
      <c r="I78" s="64">
        <v>7012</v>
      </c>
      <c r="J78" s="65">
        <f t="shared" si="10"/>
        <v>16.393442622950818</v>
      </c>
      <c r="K78" s="64" t="s">
        <v>76</v>
      </c>
      <c r="L78" s="65">
        <f t="shared" si="4"/>
        <v>47.91785510553337</v>
      </c>
      <c r="M78" s="65">
        <f t="shared" si="5"/>
        <v>31.930975470621792</v>
      </c>
      <c r="N78" s="65">
        <f t="shared" si="6"/>
        <v>15.530519110096977</v>
      </c>
      <c r="O78" s="65">
        <f t="shared" si="7"/>
        <v>3.5367940673131772</v>
      </c>
      <c r="P78" s="65">
        <f t="shared" si="8"/>
        <v>0.94124358243011985</v>
      </c>
      <c r="Q78" s="65">
        <f t="shared" si="9"/>
        <v>0.1426126640045636</v>
      </c>
      <c r="R78" s="65">
        <f t="shared" si="11"/>
        <v>100</v>
      </c>
    </row>
    <row r="79" spans="2:18" s="64" customFormat="1" x14ac:dyDescent="0.35">
      <c r="B79" s="64" t="s">
        <v>74</v>
      </c>
      <c r="C79" s="64">
        <v>7542</v>
      </c>
      <c r="D79" s="64">
        <v>5476</v>
      </c>
      <c r="E79" s="64">
        <v>3026</v>
      </c>
      <c r="F79" s="64">
        <v>420</v>
      </c>
      <c r="G79" s="64">
        <v>28</v>
      </c>
      <c r="H79" s="64">
        <v>3</v>
      </c>
      <c r="I79" s="64">
        <v>16495</v>
      </c>
      <c r="J79" s="65">
        <f t="shared" si="10"/>
        <v>4.918032786885246</v>
      </c>
      <c r="K79" s="64" t="s">
        <v>74</v>
      </c>
      <c r="L79" s="65">
        <f t="shared" si="4"/>
        <v>45.722946347377992</v>
      </c>
      <c r="M79" s="65">
        <f t="shared" si="5"/>
        <v>33.19793876932404</v>
      </c>
      <c r="N79" s="65">
        <f t="shared" si="6"/>
        <v>18.344953016065475</v>
      </c>
      <c r="O79" s="65">
        <f t="shared" si="7"/>
        <v>2.5462261291300394</v>
      </c>
      <c r="P79" s="65">
        <f t="shared" si="8"/>
        <v>0.1697484086086693</v>
      </c>
      <c r="Q79" s="65">
        <f t="shared" si="9"/>
        <v>1.8187329493785997E-2</v>
      </c>
      <c r="R79" s="65">
        <f t="shared" si="11"/>
        <v>100</v>
      </c>
    </row>
    <row r="80" spans="2:18" s="64" customFormat="1" x14ac:dyDescent="0.35">
      <c r="B80" s="64" t="s">
        <v>9</v>
      </c>
      <c r="C80" s="64">
        <v>77296</v>
      </c>
      <c r="D80" s="64">
        <v>54427</v>
      </c>
      <c r="E80" s="64">
        <v>25570</v>
      </c>
      <c r="F80" s="64">
        <v>5861</v>
      </c>
      <c r="G80" s="64">
        <v>742</v>
      </c>
      <c r="H80" s="64">
        <v>61</v>
      </c>
      <c r="I80" s="64">
        <v>163957</v>
      </c>
      <c r="J80" s="65"/>
    </row>
  </sheetData>
  <sortState xmlns:xlrd2="http://schemas.microsoft.com/office/spreadsheetml/2017/richdata2" ref="O4:P21">
    <sortCondition descending="1" ref="P4:P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F25B-1852-4D4A-B73C-5430DA50B939}">
  <dimension ref="A2:Q138"/>
  <sheetViews>
    <sheetView tabSelected="1" topLeftCell="A52" workbookViewId="0">
      <selection activeCell="B53" sqref="B53"/>
    </sheetView>
  </sheetViews>
  <sheetFormatPr defaultRowHeight="14.5" x14ac:dyDescent="0.35"/>
  <cols>
    <col min="2" max="2" width="24.453125" bestFit="1" customWidth="1"/>
    <col min="3" max="4" width="9.26953125" bestFit="1" customWidth="1"/>
    <col min="5" max="5" width="9.54296875" bestFit="1" customWidth="1"/>
  </cols>
  <sheetData>
    <row r="2" spans="1:9" x14ac:dyDescent="0.35">
      <c r="A2" t="s">
        <v>109</v>
      </c>
      <c r="B2" s="9" t="s">
        <v>110</v>
      </c>
      <c r="C2" s="9"/>
      <c r="D2" s="9"/>
      <c r="E2" s="9"/>
      <c r="F2" s="9"/>
    </row>
    <row r="3" spans="1:9" x14ac:dyDescent="0.35">
      <c r="B3" s="12"/>
      <c r="C3" s="12" t="s">
        <v>111</v>
      </c>
      <c r="D3" s="12" t="s">
        <v>109</v>
      </c>
    </row>
    <row r="4" spans="1:9" x14ac:dyDescent="0.35">
      <c r="B4" s="12" t="s">
        <v>59</v>
      </c>
      <c r="C4" s="13">
        <v>79.646614592465056</v>
      </c>
      <c r="D4" s="13">
        <v>84.349614625854571</v>
      </c>
      <c r="F4" s="5"/>
      <c r="G4" s="5"/>
    </row>
    <row r="5" spans="1:9" x14ac:dyDescent="0.35">
      <c r="B5" s="12" t="s">
        <v>61</v>
      </c>
      <c r="C5" s="13">
        <v>12.165827038287595</v>
      </c>
      <c r="D5" s="13">
        <v>8.1757469143601131</v>
      </c>
      <c r="F5" s="5"/>
      <c r="G5" s="5"/>
    </row>
    <row r="6" spans="1:9" x14ac:dyDescent="0.35">
      <c r="B6" s="12" t="s">
        <v>60</v>
      </c>
      <c r="C6" s="13">
        <v>4.2748424179755231</v>
      </c>
      <c r="D6" s="13">
        <v>4.6331221783833723</v>
      </c>
      <c r="F6" s="5"/>
      <c r="G6" s="5"/>
    </row>
    <row r="7" spans="1:9" x14ac:dyDescent="0.35">
      <c r="B7" s="12" t="s">
        <v>62</v>
      </c>
      <c r="C7" s="13">
        <v>3.9127159512718177</v>
      </c>
      <c r="D7" s="13">
        <v>2.841516281401931</v>
      </c>
      <c r="F7" s="5"/>
      <c r="G7" s="5"/>
    </row>
    <row r="8" spans="1:9" x14ac:dyDescent="0.35">
      <c r="C8" s="5"/>
      <c r="D8" s="5"/>
      <c r="F8" s="5"/>
      <c r="G8" s="5"/>
    </row>
    <row r="9" spans="1:9" x14ac:dyDescent="0.35">
      <c r="A9" t="s">
        <v>109</v>
      </c>
      <c r="B9" s="9" t="s">
        <v>112</v>
      </c>
      <c r="C9" s="10"/>
      <c r="D9" s="10"/>
      <c r="E9" s="9"/>
      <c r="F9" s="10"/>
      <c r="G9" s="5"/>
    </row>
    <row r="10" spans="1:9" x14ac:dyDescent="0.35">
      <c r="B10" s="12"/>
      <c r="C10" s="12" t="s">
        <v>113</v>
      </c>
    </row>
    <row r="11" spans="1:9" x14ac:dyDescent="0.35">
      <c r="B11" s="81" t="s">
        <v>114</v>
      </c>
      <c r="C11" s="83">
        <v>1.6370884987448862</v>
      </c>
      <c r="F11" s="5"/>
      <c r="H11" s="42"/>
      <c r="I11" s="5"/>
    </row>
    <row r="12" spans="1:9" x14ac:dyDescent="0.35">
      <c r="B12" s="81" t="s">
        <v>115</v>
      </c>
      <c r="C12" s="83">
        <v>1.7498630814323601</v>
      </c>
      <c r="F12" s="5"/>
    </row>
    <row r="13" spans="1:9" x14ac:dyDescent="0.35">
      <c r="B13" s="82" t="s">
        <v>116</v>
      </c>
      <c r="C13" s="83">
        <v>1.8396655909743278</v>
      </c>
      <c r="F13" s="5"/>
    </row>
    <row r="14" spans="1:9" x14ac:dyDescent="0.35">
      <c r="B14" s="81" t="s">
        <v>117</v>
      </c>
      <c r="C14" s="83">
        <v>2.0765993441929602</v>
      </c>
      <c r="F14" s="5"/>
      <c r="H14" s="4"/>
      <c r="I14" s="4"/>
    </row>
    <row r="15" spans="1:9" x14ac:dyDescent="0.35">
      <c r="B15" s="81" t="s">
        <v>118</v>
      </c>
      <c r="C15" s="83">
        <v>1.8610267641210299</v>
      </c>
      <c r="F15" s="5"/>
    </row>
    <row r="16" spans="1:9" x14ac:dyDescent="0.35">
      <c r="B16" s="81" t="s">
        <v>119</v>
      </c>
      <c r="C16" s="83">
        <v>2.4922433435159141</v>
      </c>
      <c r="D16" s="42"/>
      <c r="F16" s="5"/>
    </row>
    <row r="17" spans="1:6" x14ac:dyDescent="0.35">
      <c r="B17" s="81" t="s">
        <v>120</v>
      </c>
      <c r="C17" s="83">
        <v>2.8409749735921537</v>
      </c>
      <c r="D17" s="5"/>
      <c r="F17" s="5"/>
    </row>
    <row r="18" spans="1:6" x14ac:dyDescent="0.35">
      <c r="B18" s="81" t="s">
        <v>121</v>
      </c>
      <c r="C18" s="83">
        <v>2.6013492757657262</v>
      </c>
      <c r="F18" s="5"/>
    </row>
    <row r="19" spans="1:6" x14ac:dyDescent="0.35">
      <c r="B19" s="81" t="s">
        <v>122</v>
      </c>
      <c r="C19" s="83">
        <v>2.9720769354646723</v>
      </c>
      <c r="F19" s="5"/>
    </row>
    <row r="22" spans="1:6" x14ac:dyDescent="0.35">
      <c r="A22" t="s">
        <v>109</v>
      </c>
      <c r="B22" s="9" t="s">
        <v>123</v>
      </c>
      <c r="C22" s="10"/>
      <c r="D22" s="10"/>
      <c r="E22" s="9"/>
      <c r="F22" s="10"/>
    </row>
    <row r="23" spans="1:6" x14ac:dyDescent="0.35">
      <c r="B23" s="92" t="s">
        <v>120</v>
      </c>
      <c r="C23" s="13">
        <v>38.865862848530519</v>
      </c>
    </row>
    <row r="24" spans="1:6" x14ac:dyDescent="0.35">
      <c r="B24" s="92" t="s">
        <v>121</v>
      </c>
      <c r="C24" s="13">
        <v>13.828183873398645</v>
      </c>
    </row>
    <row r="25" spans="1:6" x14ac:dyDescent="0.35">
      <c r="B25" s="92" t="s">
        <v>122</v>
      </c>
      <c r="C25" s="13">
        <v>8.8357196684250177</v>
      </c>
    </row>
    <row r="26" spans="1:6" x14ac:dyDescent="0.35">
      <c r="B26" s="93" t="s">
        <v>115</v>
      </c>
      <c r="C26" s="13">
        <v>9.4762622456669181</v>
      </c>
    </row>
    <row r="27" spans="1:6" x14ac:dyDescent="0.35">
      <c r="B27" s="92" t="s">
        <v>119</v>
      </c>
      <c r="C27" s="13">
        <v>7.3850791258477768</v>
      </c>
    </row>
    <row r="28" spans="1:6" x14ac:dyDescent="0.35">
      <c r="B28" s="81" t="s">
        <v>118</v>
      </c>
      <c r="C28" s="13">
        <v>7.3662396382818391</v>
      </c>
    </row>
    <row r="29" spans="1:6" x14ac:dyDescent="0.35">
      <c r="B29" s="94" t="s">
        <v>116</v>
      </c>
      <c r="C29" s="13">
        <v>6.3865862848530517</v>
      </c>
    </row>
    <row r="30" spans="1:6" x14ac:dyDescent="0.35">
      <c r="B30" s="81" t="s">
        <v>117</v>
      </c>
      <c r="C30" s="13">
        <v>4.7287113790504893</v>
      </c>
    </row>
    <row r="31" spans="1:6" x14ac:dyDescent="0.35">
      <c r="B31" s="93" t="s">
        <v>114</v>
      </c>
      <c r="C31" s="13">
        <v>3.1273549359457418</v>
      </c>
    </row>
    <row r="33" spans="1:8" x14ac:dyDescent="0.35">
      <c r="A33" t="s">
        <v>109</v>
      </c>
      <c r="B33" s="9" t="s">
        <v>124</v>
      </c>
      <c r="C33" s="10"/>
      <c r="D33" s="10"/>
      <c r="E33" s="9"/>
      <c r="F33" s="10"/>
    </row>
    <row r="34" spans="1:8" x14ac:dyDescent="0.35">
      <c r="C34" s="5" t="s">
        <v>42</v>
      </c>
      <c r="D34" s="5" t="s">
        <v>44</v>
      </c>
      <c r="F34" s="5"/>
    </row>
    <row r="35" spans="1:8" x14ac:dyDescent="0.35">
      <c r="B35" s="12" t="s">
        <v>120</v>
      </c>
      <c r="C35" s="13">
        <v>47.111606529138307</v>
      </c>
      <c r="D35" s="13">
        <v>65.718054498358143</v>
      </c>
    </row>
    <row r="36" spans="1:8" x14ac:dyDescent="0.35">
      <c r="B36" s="12" t="s">
        <v>121</v>
      </c>
      <c r="C36" s="13">
        <v>13.484863816768058</v>
      </c>
      <c r="D36" s="13">
        <v>8.17949696896045</v>
      </c>
    </row>
    <row r="37" spans="1:8" x14ac:dyDescent="0.35">
      <c r="B37" s="12" t="s">
        <v>122</v>
      </c>
      <c r="C37" s="13">
        <v>8.3747282964817771</v>
      </c>
      <c r="D37" s="13">
        <v>5.6976787580569823</v>
      </c>
    </row>
    <row r="38" spans="1:8" x14ac:dyDescent="0.35">
      <c r="B38" s="12" t="s">
        <v>115</v>
      </c>
      <c r="C38" s="13">
        <v>8.1198162624247949</v>
      </c>
      <c r="D38" s="13">
        <v>5.3867369039259563</v>
      </c>
    </row>
    <row r="39" spans="1:8" x14ac:dyDescent="0.35">
      <c r="B39" s="12" t="s">
        <v>119</v>
      </c>
      <c r="C39" s="13">
        <v>6.7207603423931044</v>
      </c>
      <c r="D39" s="13">
        <v>4.5870763781503028</v>
      </c>
    </row>
    <row r="40" spans="1:8" x14ac:dyDescent="0.35">
      <c r="B40" s="12" t="s">
        <v>118</v>
      </c>
      <c r="C40" s="13">
        <v>6.1833942679446148</v>
      </c>
      <c r="D40" s="13">
        <v>3.3902100145050387</v>
      </c>
    </row>
    <row r="41" spans="1:8" x14ac:dyDescent="0.35">
      <c r="B41" s="12" t="s">
        <v>116</v>
      </c>
      <c r="C41" s="13">
        <v>4.3819075067639099</v>
      </c>
      <c r="D41" s="13">
        <v>2.6715720065766178</v>
      </c>
    </row>
    <row r="42" spans="1:8" x14ac:dyDescent="0.35">
      <c r="B42" s="12" t="s">
        <v>117</v>
      </c>
      <c r="C42" s="13">
        <v>3.4384672481732292</v>
      </c>
      <c r="D42" s="13">
        <v>2.6831708537534449</v>
      </c>
    </row>
    <row r="43" spans="1:8" x14ac:dyDescent="0.35">
      <c r="B43" s="12" t="s">
        <v>114</v>
      </c>
      <c r="C43" s="13">
        <v>2.1844557299121976</v>
      </c>
      <c r="D43" s="13">
        <v>1.6860036177130591</v>
      </c>
    </row>
    <row r="44" spans="1:8" x14ac:dyDescent="0.35">
      <c r="C44" s="5"/>
      <c r="D44" s="5"/>
    </row>
    <row r="45" spans="1:8" x14ac:dyDescent="0.35">
      <c r="A45" t="s">
        <v>109</v>
      </c>
      <c r="B45" s="9" t="s">
        <v>125</v>
      </c>
      <c r="C45" s="5"/>
      <c r="D45" s="5"/>
    </row>
    <row r="46" spans="1:8" x14ac:dyDescent="0.35">
      <c r="B46" s="12" t="s">
        <v>2</v>
      </c>
      <c r="C46" s="12" t="s">
        <v>3</v>
      </c>
      <c r="D46" s="12" t="s">
        <v>4</v>
      </c>
      <c r="E46" s="12" t="s">
        <v>5</v>
      </c>
      <c r="F46" s="12" t="s">
        <v>6</v>
      </c>
      <c r="G46" s="12" t="s">
        <v>7</v>
      </c>
      <c r="H46" s="12" t="s">
        <v>8</v>
      </c>
    </row>
    <row r="47" spans="1:8" x14ac:dyDescent="0.35">
      <c r="B47" s="12" t="s">
        <v>126</v>
      </c>
      <c r="C47" s="13">
        <v>74.688850363546976</v>
      </c>
      <c r="D47" s="13">
        <v>71.991960858496043</v>
      </c>
      <c r="E47" s="13">
        <v>66.009621025460518</v>
      </c>
      <c r="F47" s="13">
        <v>59.204913837229142</v>
      </c>
      <c r="G47" s="13">
        <v>37.146702557200541</v>
      </c>
      <c r="H47" s="13">
        <v>8.1967213114754092</v>
      </c>
    </row>
    <row r="48" spans="1:8" x14ac:dyDescent="0.35">
      <c r="B48" s="12" t="s">
        <v>127</v>
      </c>
      <c r="C48" s="13">
        <v>15.70626439309649</v>
      </c>
      <c r="D48" s="13">
        <v>16.925934031421537</v>
      </c>
      <c r="E48" s="13">
        <v>21.479134889905747</v>
      </c>
      <c r="F48" s="13">
        <v>26.190069953932777</v>
      </c>
      <c r="G48" s="13">
        <v>40.915208613728126</v>
      </c>
      <c r="H48" s="13">
        <v>72.131147540983605</v>
      </c>
    </row>
    <row r="49" spans="2:17" x14ac:dyDescent="0.35">
      <c r="B49" s="12" t="s">
        <v>128</v>
      </c>
      <c r="C49" s="13">
        <v>3.8243589411856029</v>
      </c>
      <c r="D49" s="13">
        <v>4.305073553162595</v>
      </c>
      <c r="E49" s="13">
        <v>6.108960068833353</v>
      </c>
      <c r="F49" s="13">
        <v>7.2854461695956312</v>
      </c>
      <c r="G49" s="13">
        <v>11.305518169582772</v>
      </c>
      <c r="H49" s="13">
        <v>3.278688524590164</v>
      </c>
    </row>
    <row r="50" spans="2:17" x14ac:dyDescent="0.35">
      <c r="B50" s="12" t="s">
        <v>129</v>
      </c>
      <c r="C50" s="13">
        <v>5.7805263021709319</v>
      </c>
      <c r="D50" s="13">
        <v>6.7770315569198187</v>
      </c>
      <c r="E50" s="13">
        <v>6.4022840158003831</v>
      </c>
      <c r="F50" s="13">
        <v>7.3195700392424499</v>
      </c>
      <c r="G50" s="13">
        <v>10.632570659488561</v>
      </c>
      <c r="H50" s="13">
        <v>16.393442622950818</v>
      </c>
    </row>
    <row r="51" spans="2:17" x14ac:dyDescent="0.35">
      <c r="C51" s="5"/>
      <c r="D51" s="5"/>
    </row>
    <row r="52" spans="2:17" x14ac:dyDescent="0.35">
      <c r="C52" s="5"/>
      <c r="D52" s="5"/>
    </row>
    <row r="53" spans="2:17" x14ac:dyDescent="0.35">
      <c r="C53" s="5"/>
      <c r="D53" s="5"/>
    </row>
    <row r="55" spans="2:17" x14ac:dyDescent="0.35">
      <c r="B55" s="36" t="s">
        <v>130</v>
      </c>
    </row>
    <row r="56" spans="2:17" ht="29" x14ac:dyDescent="0.35">
      <c r="B56" s="72" t="s">
        <v>36</v>
      </c>
      <c r="C56" s="73" t="s">
        <v>3</v>
      </c>
      <c r="D56" s="73" t="s">
        <v>4</v>
      </c>
      <c r="E56" s="73" t="s">
        <v>5</v>
      </c>
      <c r="F56" s="73" t="s">
        <v>6</v>
      </c>
      <c r="G56" s="74" t="s">
        <v>7</v>
      </c>
      <c r="H56" s="74" t="s">
        <v>8</v>
      </c>
      <c r="I56" s="74" t="s">
        <v>9</v>
      </c>
      <c r="K56" s="84" t="s">
        <v>131</v>
      </c>
    </row>
    <row r="57" spans="2:17" x14ac:dyDescent="0.35">
      <c r="B57" s="90" t="s">
        <v>114</v>
      </c>
      <c r="C57" s="90">
        <v>1958</v>
      </c>
      <c r="D57" s="90">
        <v>1470</v>
      </c>
      <c r="E57" s="90">
        <v>739</v>
      </c>
      <c r="F57" s="90">
        <v>147</v>
      </c>
      <c r="G57" s="90">
        <v>19</v>
      </c>
      <c r="H57" s="90">
        <v>0</v>
      </c>
      <c r="I57" s="90">
        <v>4333</v>
      </c>
      <c r="J57" s="75"/>
      <c r="K57" s="42">
        <f>F57+G57+H57</f>
        <v>166</v>
      </c>
      <c r="L57" s="3">
        <f>K57/$K$66</f>
        <v>3.127354935945742E-2</v>
      </c>
      <c r="M57" s="3">
        <f>H57/$H$66</f>
        <v>0</v>
      </c>
      <c r="N57" s="44">
        <f>M57+M58+M59+M60+M61</f>
        <v>0.15254237288135591</v>
      </c>
      <c r="O57" s="42"/>
      <c r="P57" s="3"/>
    </row>
    <row r="58" spans="2:17" x14ac:dyDescent="0.35">
      <c r="B58" s="90" t="s">
        <v>115</v>
      </c>
      <c r="C58" s="90">
        <v>6243</v>
      </c>
      <c r="D58" s="90">
        <v>4230</v>
      </c>
      <c r="E58" s="90">
        <v>2012</v>
      </c>
      <c r="F58" s="90">
        <v>449</v>
      </c>
      <c r="G58" s="90">
        <v>50</v>
      </c>
      <c r="H58" s="90">
        <v>4</v>
      </c>
      <c r="I58" s="90">
        <v>12988</v>
      </c>
      <c r="J58" s="75"/>
      <c r="K58" s="42">
        <f t="shared" ref="K58:K70" si="0">F58+G58+H58</f>
        <v>503</v>
      </c>
      <c r="L58" s="3">
        <f t="shared" ref="L58:L65" si="1">K58/$K$66</f>
        <v>9.4762622456669179E-2</v>
      </c>
      <c r="M58" s="3">
        <f t="shared" ref="M58:M65" si="2">H58/$H$66</f>
        <v>6.7796610169491525E-2</v>
      </c>
      <c r="O58" s="42"/>
      <c r="P58" s="3"/>
    </row>
    <row r="59" spans="2:17" x14ac:dyDescent="0.35">
      <c r="B59" s="91" t="s">
        <v>116</v>
      </c>
      <c r="C59" s="90">
        <v>4856</v>
      </c>
      <c r="D59" s="90">
        <v>3382</v>
      </c>
      <c r="E59" s="90">
        <v>1507</v>
      </c>
      <c r="F59" s="90">
        <v>302</v>
      </c>
      <c r="G59" s="90">
        <v>37</v>
      </c>
      <c r="H59" s="90">
        <v>0</v>
      </c>
      <c r="I59" s="90">
        <v>10084</v>
      </c>
      <c r="J59" s="76"/>
      <c r="K59" s="42">
        <f t="shared" si="0"/>
        <v>339</v>
      </c>
      <c r="L59" s="3">
        <f t="shared" si="1"/>
        <v>6.3865862848530519E-2</v>
      </c>
      <c r="M59" s="3">
        <f t="shared" si="2"/>
        <v>0</v>
      </c>
      <c r="O59" s="42"/>
      <c r="P59" s="3"/>
    </row>
    <row r="60" spans="2:17" x14ac:dyDescent="0.35">
      <c r="B60" s="75" t="s">
        <v>117</v>
      </c>
      <c r="C60" s="75">
        <v>5251</v>
      </c>
      <c r="D60" s="75">
        <v>3410</v>
      </c>
      <c r="E60" s="75">
        <v>1222</v>
      </c>
      <c r="F60" s="75">
        <v>231</v>
      </c>
      <c r="G60" s="75">
        <v>19</v>
      </c>
      <c r="H60" s="75">
        <v>1</v>
      </c>
      <c r="I60" s="75">
        <v>10134</v>
      </c>
      <c r="J60" s="75"/>
      <c r="K60" s="42">
        <f t="shared" si="0"/>
        <v>251</v>
      </c>
      <c r="L60" s="3">
        <f t="shared" si="1"/>
        <v>4.7287113790504896E-2</v>
      </c>
      <c r="M60" s="3">
        <f t="shared" si="2"/>
        <v>1.6949152542372881E-2</v>
      </c>
      <c r="O60" s="42"/>
      <c r="P60" s="3"/>
    </row>
    <row r="61" spans="2:17" x14ac:dyDescent="0.35">
      <c r="B61" s="75" t="s">
        <v>118</v>
      </c>
      <c r="C61" s="75">
        <v>5500</v>
      </c>
      <c r="D61" s="75">
        <v>3794</v>
      </c>
      <c r="E61" s="75">
        <v>1396</v>
      </c>
      <c r="F61" s="75">
        <v>349</v>
      </c>
      <c r="G61" s="75">
        <v>38</v>
      </c>
      <c r="H61" s="75">
        <v>4</v>
      </c>
      <c r="I61" s="75">
        <v>11081</v>
      </c>
      <c r="J61" s="75"/>
      <c r="K61" s="42">
        <f t="shared" si="0"/>
        <v>391</v>
      </c>
      <c r="L61" s="3">
        <f t="shared" si="1"/>
        <v>7.3662396382818393E-2</v>
      </c>
      <c r="M61" s="3">
        <f t="shared" si="2"/>
        <v>6.7796610169491525E-2</v>
      </c>
      <c r="O61" s="42"/>
      <c r="P61" s="3"/>
    </row>
    <row r="62" spans="2:17" s="45" customFormat="1" x14ac:dyDescent="0.35">
      <c r="B62" s="85" t="s">
        <v>119</v>
      </c>
      <c r="C62" s="85">
        <v>7965</v>
      </c>
      <c r="D62" s="85">
        <v>5515</v>
      </c>
      <c r="E62" s="85">
        <v>1949</v>
      </c>
      <c r="F62" s="85">
        <v>344</v>
      </c>
      <c r="G62" s="85">
        <v>43</v>
      </c>
      <c r="H62" s="85">
        <v>5</v>
      </c>
      <c r="I62" s="85">
        <v>15821</v>
      </c>
      <c r="J62" s="85"/>
      <c r="K62" s="86">
        <f t="shared" si="0"/>
        <v>392</v>
      </c>
      <c r="L62" s="87">
        <f t="shared" si="1"/>
        <v>7.3850791258477766E-2</v>
      </c>
      <c r="M62" s="87">
        <f t="shared" si="2"/>
        <v>8.4745762711864403E-2</v>
      </c>
      <c r="N62" s="88">
        <f>M62+M63+M64+M65</f>
        <v>0.84745762711864403</v>
      </c>
      <c r="O62" s="42">
        <f>H62+H63+H64+H65</f>
        <v>50</v>
      </c>
      <c r="P62" s="3"/>
      <c r="Q62" s="88"/>
    </row>
    <row r="63" spans="2:17" s="45" customFormat="1" x14ac:dyDescent="0.35">
      <c r="B63" s="85" t="s">
        <v>120</v>
      </c>
      <c r="C63" s="85">
        <v>10320</v>
      </c>
      <c r="D63" s="85">
        <v>7156</v>
      </c>
      <c r="E63" s="85">
        <v>5452</v>
      </c>
      <c r="F63" s="85">
        <v>1728</v>
      </c>
      <c r="G63" s="85">
        <v>301</v>
      </c>
      <c r="H63" s="85">
        <v>34</v>
      </c>
      <c r="I63" s="85">
        <v>24991</v>
      </c>
      <c r="J63" s="85"/>
      <c r="K63" s="86">
        <f t="shared" si="0"/>
        <v>2063</v>
      </c>
      <c r="L63" s="87">
        <f t="shared" si="1"/>
        <v>0.38865862848530519</v>
      </c>
      <c r="M63" s="87">
        <f t="shared" si="2"/>
        <v>0.57627118644067798</v>
      </c>
      <c r="O63" s="42"/>
      <c r="P63" s="3"/>
    </row>
    <row r="64" spans="2:17" s="45" customFormat="1" x14ac:dyDescent="0.35">
      <c r="B64" s="85" t="s">
        <v>121</v>
      </c>
      <c r="C64" s="85">
        <v>11251</v>
      </c>
      <c r="D64" s="85">
        <v>8922</v>
      </c>
      <c r="E64" s="85">
        <v>3270</v>
      </c>
      <c r="F64" s="85">
        <v>640</v>
      </c>
      <c r="G64" s="85">
        <v>86</v>
      </c>
      <c r="H64" s="85">
        <v>8</v>
      </c>
      <c r="I64" s="85">
        <v>24177</v>
      </c>
      <c r="J64" s="85"/>
      <c r="K64" s="86">
        <f t="shared" si="0"/>
        <v>734</v>
      </c>
      <c r="L64" s="87">
        <f t="shared" si="1"/>
        <v>0.13828183873398645</v>
      </c>
      <c r="M64" s="87">
        <f t="shared" si="2"/>
        <v>0.13559322033898305</v>
      </c>
      <c r="O64" s="42"/>
      <c r="P64" s="3"/>
    </row>
    <row r="65" spans="2:16" s="45" customFormat="1" ht="15" thickBot="1" x14ac:dyDescent="0.4">
      <c r="B65" s="89" t="s">
        <v>122</v>
      </c>
      <c r="C65" s="89">
        <v>8174</v>
      </c>
      <c r="D65" s="89">
        <v>6233</v>
      </c>
      <c r="E65" s="89">
        <v>2103</v>
      </c>
      <c r="F65" s="89">
        <v>417</v>
      </c>
      <c r="G65" s="89">
        <v>49</v>
      </c>
      <c r="H65" s="89">
        <v>3</v>
      </c>
      <c r="I65" s="89">
        <v>16979</v>
      </c>
      <c r="J65" s="89"/>
      <c r="K65" s="86">
        <f t="shared" si="0"/>
        <v>469</v>
      </c>
      <c r="L65" s="87">
        <f t="shared" si="1"/>
        <v>8.8357196684250183E-2</v>
      </c>
      <c r="M65" s="87">
        <f t="shared" si="2"/>
        <v>5.0847457627118647E-2</v>
      </c>
      <c r="O65" s="42"/>
      <c r="P65" s="3"/>
    </row>
    <row r="66" spans="2:16" x14ac:dyDescent="0.35">
      <c r="B66" s="77" t="s">
        <v>59</v>
      </c>
      <c r="C66" s="78">
        <v>61518</v>
      </c>
      <c r="D66" s="78">
        <v>44112</v>
      </c>
      <c r="E66" s="78">
        <v>19650</v>
      </c>
      <c r="F66" s="78">
        <v>4607</v>
      </c>
      <c r="G66" s="78">
        <v>642</v>
      </c>
      <c r="H66" s="78">
        <v>59</v>
      </c>
      <c r="I66" s="78">
        <v>130588</v>
      </c>
      <c r="J66" s="77"/>
      <c r="K66" s="42">
        <f t="shared" si="0"/>
        <v>5308</v>
      </c>
      <c r="O66" s="42"/>
      <c r="P66" s="3"/>
    </row>
    <row r="67" spans="2:16" x14ac:dyDescent="0.35">
      <c r="B67" s="77" t="s">
        <v>60</v>
      </c>
      <c r="C67" s="78">
        <v>3477</v>
      </c>
      <c r="D67" s="78">
        <v>2490</v>
      </c>
      <c r="E67" s="78">
        <v>832</v>
      </c>
      <c r="F67" s="78">
        <v>185</v>
      </c>
      <c r="G67" s="78">
        <v>25</v>
      </c>
      <c r="H67" s="78">
        <v>0</v>
      </c>
      <c r="I67" s="78">
        <v>7009</v>
      </c>
      <c r="J67" s="77"/>
      <c r="K67" s="42">
        <f t="shared" si="0"/>
        <v>210</v>
      </c>
      <c r="L67" s="44">
        <f>L60+L61</f>
        <v>0.12094951017332328</v>
      </c>
    </row>
    <row r="68" spans="2:16" x14ac:dyDescent="0.35">
      <c r="B68" s="77" t="s">
        <v>61</v>
      </c>
      <c r="C68" s="78">
        <v>10085</v>
      </c>
      <c r="D68" s="78">
        <v>6093</v>
      </c>
      <c r="E68" s="78">
        <v>3102</v>
      </c>
      <c r="F68" s="78">
        <v>594</v>
      </c>
      <c r="G68" s="78">
        <v>71</v>
      </c>
      <c r="H68" s="78">
        <v>2</v>
      </c>
      <c r="I68" s="78">
        <v>19947</v>
      </c>
      <c r="J68" s="77"/>
      <c r="K68" s="42">
        <f t="shared" si="0"/>
        <v>667</v>
      </c>
    </row>
    <row r="69" spans="2:16" ht="15" thickBot="1" x14ac:dyDescent="0.4">
      <c r="B69" s="79" t="s">
        <v>62</v>
      </c>
      <c r="C69" s="80">
        <v>2214.54260780287</v>
      </c>
      <c r="D69" s="80">
        <v>1735.7770763234489</v>
      </c>
      <c r="E69" s="80">
        <v>1985.1342388009839</v>
      </c>
      <c r="F69" s="80">
        <v>474.80620155038798</v>
      </c>
      <c r="G69" s="80">
        <v>5</v>
      </c>
      <c r="H69" s="80">
        <v>0</v>
      </c>
      <c r="I69" s="80">
        <v>6415.2601244776915</v>
      </c>
      <c r="J69" s="79"/>
      <c r="K69" s="42">
        <f t="shared" si="0"/>
        <v>479.80620155038798</v>
      </c>
    </row>
    <row r="70" spans="2:16" x14ac:dyDescent="0.35">
      <c r="B70" s="77" t="s">
        <v>63</v>
      </c>
      <c r="C70" s="78">
        <v>77294.542607802869</v>
      </c>
      <c r="D70" s="78">
        <v>54430.777076323451</v>
      </c>
      <c r="E70" s="78">
        <v>25569.134238800983</v>
      </c>
      <c r="F70" s="78">
        <v>5860.8062015503883</v>
      </c>
      <c r="G70" s="78">
        <v>743</v>
      </c>
      <c r="H70" s="78">
        <v>61</v>
      </c>
      <c r="I70" s="78">
        <v>163959.2601244777</v>
      </c>
      <c r="J70" s="77" t="s">
        <v>63</v>
      </c>
      <c r="K70" s="42">
        <f t="shared" si="0"/>
        <v>6664.8062015503883</v>
      </c>
    </row>
    <row r="72" spans="2:16" x14ac:dyDescent="0.35">
      <c r="B72" t="s">
        <v>36</v>
      </c>
      <c r="C72" t="s">
        <v>109</v>
      </c>
      <c r="D72" t="s">
        <v>132</v>
      </c>
      <c r="E72" t="s">
        <v>133</v>
      </c>
      <c r="F72" t="s">
        <v>134</v>
      </c>
    </row>
    <row r="73" spans="2:16" x14ac:dyDescent="0.35">
      <c r="B73" t="s">
        <v>59</v>
      </c>
      <c r="C73" s="5">
        <v>56536.418999999994</v>
      </c>
      <c r="D73" s="5">
        <v>130588</v>
      </c>
      <c r="E73" s="4">
        <v>2.3098031730661965</v>
      </c>
      <c r="F73" s="4">
        <v>-0.13639003309352526</v>
      </c>
      <c r="H73" s="3">
        <f t="shared" ref="H73:I76" si="3">C73/C$77</f>
        <v>0.84349614625854574</v>
      </c>
      <c r="I73" s="3">
        <f t="shared" si="3"/>
        <v>0.79646614592465059</v>
      </c>
      <c r="J73" s="5">
        <f>D73-D81</f>
        <v>-928</v>
      </c>
    </row>
    <row r="74" spans="2:16" x14ac:dyDescent="0.35">
      <c r="B74" t="s">
        <v>60</v>
      </c>
      <c r="C74" s="5">
        <v>3105.41</v>
      </c>
      <c r="D74" s="5">
        <v>7009</v>
      </c>
      <c r="E74" s="4">
        <v>2.2570288625334496</v>
      </c>
      <c r="F74" s="4">
        <v>-0.18916434362627221</v>
      </c>
      <c r="H74" s="3">
        <f t="shared" si="3"/>
        <v>4.6331221783833719E-2</v>
      </c>
      <c r="I74" s="3">
        <f t="shared" si="3"/>
        <v>4.2748424179755232E-2</v>
      </c>
      <c r="J74" s="5">
        <f t="shared" ref="J74:J76" si="4">D74-D82</f>
        <v>-14</v>
      </c>
    </row>
    <row r="75" spans="2:16" x14ac:dyDescent="0.35">
      <c r="B75" t="s">
        <v>61</v>
      </c>
      <c r="C75" s="5">
        <v>5479.9</v>
      </c>
      <c r="D75" s="5">
        <v>19947</v>
      </c>
      <c r="E75" s="4">
        <v>3.6400299275534227</v>
      </c>
      <c r="F75" s="4">
        <v>1.1938367213937009</v>
      </c>
      <c r="H75" s="3">
        <f t="shared" si="3"/>
        <v>8.175746914360113E-2</v>
      </c>
      <c r="I75" s="3">
        <f t="shared" si="3"/>
        <v>0.12165827038287595</v>
      </c>
      <c r="J75" s="5">
        <f t="shared" si="4"/>
        <v>-857</v>
      </c>
    </row>
    <row r="76" spans="2:16" x14ac:dyDescent="0.35">
      <c r="B76" t="s">
        <v>62</v>
      </c>
      <c r="C76" s="5">
        <v>1904.5630000000001</v>
      </c>
      <c r="D76" s="5">
        <v>6415.2601244776915</v>
      </c>
      <c r="E76" s="4">
        <v>3.3683633066890888</v>
      </c>
      <c r="F76" s="4">
        <v>0.92217010052936699</v>
      </c>
      <c r="H76" s="3">
        <f t="shared" si="3"/>
        <v>2.8415162814019311E-2</v>
      </c>
      <c r="I76" s="3">
        <f t="shared" si="3"/>
        <v>3.9127159512718175E-2</v>
      </c>
      <c r="J76" s="5">
        <f t="shared" si="4"/>
        <v>0</v>
      </c>
    </row>
    <row r="77" spans="2:16" x14ac:dyDescent="0.35">
      <c r="B77" t="s">
        <v>63</v>
      </c>
      <c r="C77" s="5">
        <v>67026.292000000001</v>
      </c>
      <c r="D77" s="5">
        <v>163959.2601244777</v>
      </c>
      <c r="E77" s="4">
        <v>2.4461932061597218</v>
      </c>
      <c r="F77" s="4">
        <v>0</v>
      </c>
      <c r="H77" s="3"/>
      <c r="I77" s="3"/>
      <c r="J77" s="5">
        <f>D77-D85</f>
        <v>-1799</v>
      </c>
    </row>
    <row r="78" spans="2:16" x14ac:dyDescent="0.35">
      <c r="B78" t="s">
        <v>135</v>
      </c>
      <c r="C78" s="5">
        <v>59641.828999999998</v>
      </c>
      <c r="D78" s="5">
        <v>137597</v>
      </c>
      <c r="E78" s="4">
        <v>2.3070553386281967</v>
      </c>
      <c r="F78" s="4">
        <v>-0.13913786753152513</v>
      </c>
    </row>
    <row r="80" spans="2:16" x14ac:dyDescent="0.35">
      <c r="B80" t="s">
        <v>35</v>
      </c>
      <c r="C80" t="s">
        <v>109</v>
      </c>
      <c r="D80" t="s">
        <v>132</v>
      </c>
      <c r="E80" t="s">
        <v>133</v>
      </c>
      <c r="F80" t="s">
        <v>134</v>
      </c>
      <c r="H80" t="s">
        <v>109</v>
      </c>
      <c r="I80" t="s">
        <v>132</v>
      </c>
    </row>
    <row r="81" spans="2:9" x14ac:dyDescent="0.35">
      <c r="B81" t="s">
        <v>59</v>
      </c>
      <c r="C81" s="5">
        <v>56550.137999999999</v>
      </c>
      <c r="D81" s="5">
        <v>131516</v>
      </c>
      <c r="E81" s="4">
        <v>2.3256530337733219</v>
      </c>
      <c r="F81" s="4">
        <v>-0.14535488066781266</v>
      </c>
      <c r="H81" s="3">
        <f>C81/C$85</f>
        <v>0.84300980509690682</v>
      </c>
      <c r="I81" s="3">
        <f>D81/D$85</f>
        <v>0.79342049018393923</v>
      </c>
    </row>
    <row r="82" spans="2:9" x14ac:dyDescent="0.35">
      <c r="B82" t="s">
        <v>60</v>
      </c>
      <c r="C82" s="5">
        <v>3169.5859999999998</v>
      </c>
      <c r="D82" s="5">
        <v>7023</v>
      </c>
      <c r="E82" s="4">
        <v>2.2157467883818267</v>
      </c>
      <c r="F82" s="4">
        <v>-0.25526112605930784</v>
      </c>
      <c r="H82" s="3">
        <f>C82/C$85</f>
        <v>4.7249965616315288E-2</v>
      </c>
      <c r="I82" s="3">
        <f t="shared" ref="I82:I84" si="5">D82/D$85</f>
        <v>4.2368929275234987E-2</v>
      </c>
    </row>
    <row r="83" spans="2:9" x14ac:dyDescent="0.35">
      <c r="B83" t="s">
        <v>61</v>
      </c>
      <c r="C83" s="5">
        <v>5466</v>
      </c>
      <c r="D83" s="5">
        <v>20804</v>
      </c>
      <c r="E83" s="4">
        <v>3.8060739114526161</v>
      </c>
      <c r="F83" s="4">
        <v>1.3350659970114815</v>
      </c>
      <c r="H83" s="3">
        <f>C83/C$85</f>
        <v>8.1483295313261539E-2</v>
      </c>
      <c r="I83" s="3">
        <f t="shared" si="5"/>
        <v>0.12550807413384432</v>
      </c>
    </row>
    <row r="84" spans="2:9" x14ac:dyDescent="0.35">
      <c r="B84" t="s">
        <v>62</v>
      </c>
      <c r="C84" s="5">
        <v>1895.51</v>
      </c>
      <c r="D84" s="5">
        <v>6415.2601244776915</v>
      </c>
      <c r="E84" s="4">
        <v>3.3844506884572971</v>
      </c>
      <c r="F84" s="4">
        <v>0.91344277401616258</v>
      </c>
      <c r="H84" s="3">
        <f>C84/C$85</f>
        <v>2.8256933973516349E-2</v>
      </c>
      <c r="I84" s="3">
        <f t="shared" si="5"/>
        <v>3.8702506406981425E-2</v>
      </c>
    </row>
    <row r="85" spans="2:9" x14ac:dyDescent="0.35">
      <c r="B85" t="s">
        <v>63</v>
      </c>
      <c r="C85" s="5">
        <v>67081.233999999997</v>
      </c>
      <c r="D85" s="5">
        <v>165758.2601244777</v>
      </c>
      <c r="E85" s="4">
        <v>2.4710079144411345</v>
      </c>
      <c r="F85" s="4">
        <v>0</v>
      </c>
    </row>
    <row r="86" spans="2:9" x14ac:dyDescent="0.35">
      <c r="B86" t="s">
        <v>135</v>
      </c>
      <c r="C86" s="5">
        <v>59719.724000000002</v>
      </c>
      <c r="D86" s="5">
        <v>138539</v>
      </c>
      <c r="E86" s="4">
        <v>2.3198198303796582</v>
      </c>
      <c r="F86" s="4">
        <v>-0.15118808406147632</v>
      </c>
    </row>
    <row r="88" spans="2:9" x14ac:dyDescent="0.35">
      <c r="B88" t="s">
        <v>36</v>
      </c>
      <c r="C88" t="s">
        <v>136</v>
      </c>
      <c r="D88" t="s">
        <v>137</v>
      </c>
      <c r="E88" t="s">
        <v>138</v>
      </c>
    </row>
    <row r="89" spans="2:9" x14ac:dyDescent="0.35">
      <c r="B89" t="s">
        <v>114</v>
      </c>
      <c r="C89">
        <v>4333</v>
      </c>
      <c r="D89">
        <v>2646.7719999999999</v>
      </c>
      <c r="E89" s="11">
        <v>1.6370884987448862</v>
      </c>
    </row>
    <row r="90" spans="2:9" x14ac:dyDescent="0.35">
      <c r="B90" t="s">
        <v>115</v>
      </c>
      <c r="C90">
        <v>12988</v>
      </c>
      <c r="D90">
        <v>7422.2950000000001</v>
      </c>
      <c r="E90" s="11">
        <v>1.7498630814323601</v>
      </c>
    </row>
    <row r="91" spans="2:9" x14ac:dyDescent="0.35">
      <c r="B91" t="s">
        <v>116</v>
      </c>
      <c r="C91">
        <v>10084</v>
      </c>
      <c r="D91">
        <v>5481.4309999999996</v>
      </c>
      <c r="E91" s="11">
        <v>1.8396655909743278</v>
      </c>
    </row>
    <row r="92" spans="2:9" x14ac:dyDescent="0.35">
      <c r="B92" t="s">
        <v>117</v>
      </c>
      <c r="C92">
        <v>10134</v>
      </c>
      <c r="D92">
        <v>4880.0940000000001</v>
      </c>
      <c r="E92" s="11">
        <v>2.0765993441929602</v>
      </c>
    </row>
    <row r="93" spans="2:9" x14ac:dyDescent="0.35">
      <c r="B93" t="s">
        <v>118</v>
      </c>
      <c r="C93">
        <v>11081</v>
      </c>
      <c r="D93">
        <v>5954.24</v>
      </c>
      <c r="E93" s="11">
        <v>1.8610267641210299</v>
      </c>
    </row>
    <row r="94" spans="2:9" x14ac:dyDescent="0.35">
      <c r="B94" t="s">
        <v>119</v>
      </c>
      <c r="C94">
        <v>15821</v>
      </c>
      <c r="D94">
        <v>6348.0959999999995</v>
      </c>
      <c r="E94" s="11">
        <v>2.4922433435159141</v>
      </c>
    </row>
    <row r="95" spans="2:9" x14ac:dyDescent="0.35">
      <c r="B95" t="s">
        <v>120</v>
      </c>
      <c r="C95">
        <v>24991</v>
      </c>
      <c r="D95">
        <v>8796.6280000000006</v>
      </c>
      <c r="E95" s="11">
        <v>2.8409749735921537</v>
      </c>
    </row>
    <row r="96" spans="2:9" x14ac:dyDescent="0.35">
      <c r="B96" t="s">
        <v>121</v>
      </c>
      <c r="C96">
        <v>24177</v>
      </c>
      <c r="D96">
        <v>9294.0229999999992</v>
      </c>
      <c r="E96" s="11">
        <v>2.6013492757657262</v>
      </c>
    </row>
    <row r="97" spans="2:12" x14ac:dyDescent="0.35">
      <c r="B97" t="s">
        <v>122</v>
      </c>
      <c r="C97">
        <v>16979</v>
      </c>
      <c r="D97">
        <v>5712.84</v>
      </c>
      <c r="E97" s="11">
        <v>2.9720769354646723</v>
      </c>
    </row>
    <row r="98" spans="2:12" x14ac:dyDescent="0.35">
      <c r="B98" t="s">
        <v>59</v>
      </c>
      <c r="C98">
        <v>130588</v>
      </c>
      <c r="D98">
        <v>56536.418999999994</v>
      </c>
      <c r="E98" s="11">
        <v>2.3098031730661965</v>
      </c>
    </row>
    <row r="99" spans="2:12" x14ac:dyDescent="0.35">
      <c r="B99" t="s">
        <v>60</v>
      </c>
      <c r="C99">
        <v>7009</v>
      </c>
      <c r="D99">
        <v>3105.41</v>
      </c>
      <c r="E99" s="11">
        <v>2.2570288625334496</v>
      </c>
    </row>
    <row r="100" spans="2:12" x14ac:dyDescent="0.35">
      <c r="B100" t="s">
        <v>61</v>
      </c>
      <c r="C100">
        <v>19947</v>
      </c>
      <c r="D100">
        <v>5479.9</v>
      </c>
      <c r="E100" s="11">
        <v>3.6400299275534227</v>
      </c>
    </row>
    <row r="101" spans="2:12" x14ac:dyDescent="0.35">
      <c r="B101" t="s">
        <v>62</v>
      </c>
      <c r="C101">
        <v>6415.2601244776915</v>
      </c>
      <c r="D101">
        <v>1904.5630000000001</v>
      </c>
      <c r="E101" s="11">
        <v>3.3683633066890888</v>
      </c>
    </row>
    <row r="102" spans="2:12" x14ac:dyDescent="0.35">
      <c r="B102" t="s">
        <v>63</v>
      </c>
      <c r="C102">
        <v>163959.2601244777</v>
      </c>
      <c r="D102">
        <v>67026.292000000001</v>
      </c>
      <c r="E102" s="11">
        <v>2.4461932061597218</v>
      </c>
    </row>
    <row r="104" spans="2:12" x14ac:dyDescent="0.35">
      <c r="B104" t="s">
        <v>36</v>
      </c>
      <c r="C104" t="s">
        <v>139</v>
      </c>
      <c r="D104" t="s">
        <v>140</v>
      </c>
      <c r="E104" t="s">
        <v>141</v>
      </c>
      <c r="G104" t="s">
        <v>142</v>
      </c>
      <c r="H104" t="s">
        <v>143</v>
      </c>
      <c r="I104" t="s">
        <v>144</v>
      </c>
    </row>
    <row r="105" spans="2:12" x14ac:dyDescent="0.35">
      <c r="B105" t="s">
        <v>114</v>
      </c>
      <c r="C105" s="96">
        <v>1090.4984523881101</v>
      </c>
      <c r="D105" s="96">
        <v>962.96741519034595</v>
      </c>
      <c r="E105" s="96">
        <v>2546.9601572962001</v>
      </c>
      <c r="G105" s="5">
        <f>C105/C$114*100</f>
        <v>2.1844557299121976</v>
      </c>
      <c r="H105" s="5">
        <f t="shared" ref="H105:I114" si="6">D105/D$114*100</f>
        <v>2.0437370023023229</v>
      </c>
      <c r="I105" s="5">
        <f t="shared" si="6"/>
        <v>1.6860036177130591</v>
      </c>
      <c r="J105" s="5">
        <f>G105+G106+G107</f>
        <v>14.686179499100902</v>
      </c>
      <c r="K105" s="5">
        <f t="shared" ref="K105:L105" si="7">H105+H106+H107</f>
        <v>14.105676629103662</v>
      </c>
      <c r="L105" s="5">
        <f t="shared" si="7"/>
        <v>9.7443125282156338</v>
      </c>
    </row>
    <row r="106" spans="2:12" x14ac:dyDescent="0.35">
      <c r="B106" t="s">
        <v>115</v>
      </c>
      <c r="C106" s="96">
        <v>4053.4797508603901</v>
      </c>
      <c r="D106" s="96">
        <v>3645.8860090274202</v>
      </c>
      <c r="E106" s="96">
        <v>8137.4702450202403</v>
      </c>
      <c r="G106" s="5">
        <f t="shared" ref="G106:G113" si="8">C106/C$114*100</f>
        <v>8.1198162624247949</v>
      </c>
      <c r="H106" s="5">
        <f t="shared" si="6"/>
        <v>7.7377822190928685</v>
      </c>
      <c r="I106" s="5">
        <f t="shared" si="6"/>
        <v>5.3867369039259563</v>
      </c>
    </row>
    <row r="107" spans="2:12" x14ac:dyDescent="0.35">
      <c r="B107" t="s">
        <v>116</v>
      </c>
      <c r="C107" s="96">
        <v>2187.48463940075</v>
      </c>
      <c r="D107" s="96">
        <v>2037.4552484425999</v>
      </c>
      <c r="E107" s="96">
        <v>4035.8083379015302</v>
      </c>
      <c r="G107" s="5">
        <f t="shared" si="8"/>
        <v>4.3819075067639099</v>
      </c>
      <c r="H107" s="5">
        <f t="shared" si="6"/>
        <v>4.3241574077084719</v>
      </c>
      <c r="I107" s="5">
        <f t="shared" si="6"/>
        <v>2.6715720065766178</v>
      </c>
    </row>
    <row r="108" spans="2:12" x14ac:dyDescent="0.35">
      <c r="B108" t="s">
        <v>117</v>
      </c>
      <c r="C108" s="96">
        <v>1716.51142267407</v>
      </c>
      <c r="D108" s="96">
        <v>1658.48746921785</v>
      </c>
      <c r="E108" s="96">
        <v>4053.3301280801402</v>
      </c>
      <c r="G108" s="5">
        <f t="shared" si="8"/>
        <v>3.4384672481732292</v>
      </c>
      <c r="H108" s="5">
        <f t="shared" si="6"/>
        <v>3.5198617889113764</v>
      </c>
      <c r="I108" s="5">
        <f t="shared" si="6"/>
        <v>2.6831708537534449</v>
      </c>
      <c r="J108" s="5">
        <f>G108+G109</f>
        <v>9.6218615161178445</v>
      </c>
      <c r="K108" s="5">
        <f t="shared" ref="K108:L108" si="9">H108+H109</f>
        <v>9.097795219151255</v>
      </c>
      <c r="L108" s="5">
        <f t="shared" si="9"/>
        <v>6.073380868258484</v>
      </c>
    </row>
    <row r="109" spans="2:12" x14ac:dyDescent="0.35">
      <c r="B109" t="s">
        <v>118</v>
      </c>
      <c r="C109" s="96">
        <v>3086.8018002681802</v>
      </c>
      <c r="D109" s="96">
        <v>2628.20907551751</v>
      </c>
      <c r="E109" s="96">
        <v>5121.4183297680502</v>
      </c>
      <c r="G109" s="5">
        <f t="shared" si="8"/>
        <v>6.1833942679446148</v>
      </c>
      <c r="H109" s="5">
        <f t="shared" si="6"/>
        <v>5.5779334302398782</v>
      </c>
      <c r="I109" s="5">
        <f t="shared" si="6"/>
        <v>3.3902100145050387</v>
      </c>
    </row>
    <row r="110" spans="2:12" x14ac:dyDescent="0.35">
      <c r="B110" t="s">
        <v>119</v>
      </c>
      <c r="C110" s="96">
        <v>3355.0594099454001</v>
      </c>
      <c r="D110" s="96">
        <v>3097.8083388228201</v>
      </c>
      <c r="E110" s="96">
        <v>6929.4636446098802</v>
      </c>
      <c r="G110" s="5">
        <f t="shared" si="8"/>
        <v>6.7207603423931044</v>
      </c>
      <c r="H110" s="5">
        <f t="shared" si="6"/>
        <v>6.5745791895164443</v>
      </c>
      <c r="I110" s="5">
        <f t="shared" si="6"/>
        <v>4.5870763781503028</v>
      </c>
      <c r="J110" s="5">
        <f>G110+G111+G112+G113</f>
        <v>75.691958984781252</v>
      </c>
      <c r="K110" s="5">
        <f t="shared" ref="K110:L110" si="10">H110+H111+H112+H113</f>
        <v>76.796528151745079</v>
      </c>
      <c r="L110" s="5">
        <f t="shared" si="10"/>
        <v>84.182306603525873</v>
      </c>
    </row>
    <row r="111" spans="2:12" x14ac:dyDescent="0.35">
      <c r="B111" t="s">
        <v>120</v>
      </c>
      <c r="C111" s="96">
        <v>23518.505459301701</v>
      </c>
      <c r="D111" s="96">
        <v>23041.623162029799</v>
      </c>
      <c r="E111" s="96">
        <v>99276.931949516802</v>
      </c>
      <c r="G111" s="5">
        <f t="shared" si="8"/>
        <v>47.111606529138307</v>
      </c>
      <c r="H111" s="5">
        <f t="shared" si="6"/>
        <v>48.901984746844477</v>
      </c>
      <c r="I111" s="5">
        <f t="shared" si="6"/>
        <v>65.718054498358143</v>
      </c>
    </row>
    <row r="112" spans="2:12" x14ac:dyDescent="0.35">
      <c r="B112" t="s">
        <v>121</v>
      </c>
      <c r="C112" s="96">
        <v>6731.7560715414702</v>
      </c>
      <c r="D112" s="96">
        <v>6304.10546234301</v>
      </c>
      <c r="E112" s="96">
        <v>12356.351236615699</v>
      </c>
      <c r="G112" s="5">
        <f t="shared" si="8"/>
        <v>13.484863816768058</v>
      </c>
      <c r="H112" s="5">
        <f t="shared" si="6"/>
        <v>13.379407648243099</v>
      </c>
      <c r="I112" s="5">
        <f t="shared" si="6"/>
        <v>8.17949696896045</v>
      </c>
    </row>
    <row r="113" spans="2:9" x14ac:dyDescent="0.35">
      <c r="B113" t="s">
        <v>122</v>
      </c>
      <c r="C113" s="96">
        <v>4180.7339564859803</v>
      </c>
      <c r="D113" s="96">
        <v>3741.4291682435501</v>
      </c>
      <c r="E113" s="96">
        <v>8607.1943342139293</v>
      </c>
      <c r="G113" s="5">
        <f t="shared" si="8"/>
        <v>8.3747282964817771</v>
      </c>
      <c r="H113" s="5">
        <f t="shared" si="6"/>
        <v>7.9405565671410532</v>
      </c>
      <c r="I113" s="5">
        <f t="shared" si="6"/>
        <v>5.6976787580569823</v>
      </c>
    </row>
    <row r="114" spans="2:9" x14ac:dyDescent="0.35">
      <c r="B114" s="16" t="s">
        <v>59</v>
      </c>
      <c r="C114" s="95">
        <v>49920.830962866057</v>
      </c>
      <c r="D114" s="95">
        <v>47117.971348834908</v>
      </c>
      <c r="E114" s="95">
        <v>151064.92836302248</v>
      </c>
      <c r="G114" s="5">
        <f>C114/C$114*100</f>
        <v>100</v>
      </c>
      <c r="H114" s="5">
        <f t="shared" si="6"/>
        <v>100</v>
      </c>
      <c r="I114" s="5">
        <f t="shared" si="6"/>
        <v>100</v>
      </c>
    </row>
    <row r="116" spans="2:9" x14ac:dyDescent="0.35">
      <c r="B116" t="s">
        <v>60</v>
      </c>
      <c r="C116" s="4">
        <v>1394.94096910096</v>
      </c>
      <c r="D116" s="4">
        <v>1244.45354911543</v>
      </c>
      <c r="E116" s="4">
        <v>2095.7997039738698</v>
      </c>
    </row>
    <row r="117" spans="2:9" x14ac:dyDescent="0.35">
      <c r="B117" t="s">
        <v>61</v>
      </c>
      <c r="C117" s="4">
        <v>4880.138269</v>
      </c>
      <c r="D117" s="4">
        <v>4563.282561</v>
      </c>
      <c r="E117" s="4">
        <v>17667.487829999998</v>
      </c>
    </row>
    <row r="118" spans="2:9" x14ac:dyDescent="0.35">
      <c r="B118" t="s">
        <v>62</v>
      </c>
      <c r="C118" s="4">
        <v>905.81712754541797</v>
      </c>
      <c r="D118" s="4">
        <v>880.22799307094999</v>
      </c>
      <c r="E118" s="4">
        <v>2435.5205239617999</v>
      </c>
    </row>
    <row r="119" spans="2:9" x14ac:dyDescent="0.35">
      <c r="B119" t="s">
        <v>63</v>
      </c>
      <c r="C119" s="4">
        <v>57101.727328512432</v>
      </c>
      <c r="D119" s="4">
        <v>53805.935452021287</v>
      </c>
      <c r="E119" s="4">
        <v>173263.73642095816</v>
      </c>
    </row>
    <row r="121" spans="2:9" x14ac:dyDescent="0.35">
      <c r="B121" t="s">
        <v>46</v>
      </c>
      <c r="C121" t="s">
        <v>3</v>
      </c>
      <c r="D121" t="s">
        <v>4</v>
      </c>
      <c r="E121" t="s">
        <v>5</v>
      </c>
      <c r="F121" t="s">
        <v>6</v>
      </c>
      <c r="G121" t="s">
        <v>7</v>
      </c>
      <c r="H121" t="s">
        <v>8</v>
      </c>
      <c r="I121" t="s">
        <v>9</v>
      </c>
    </row>
    <row r="122" spans="2:9" x14ac:dyDescent="0.35">
      <c r="B122" t="s">
        <v>126</v>
      </c>
      <c r="C122">
        <v>57730</v>
      </c>
      <c r="D122">
        <v>20766.661540262685</v>
      </c>
      <c r="E122">
        <v>16878</v>
      </c>
      <c r="F122">
        <v>3470</v>
      </c>
      <c r="G122">
        <v>276</v>
      </c>
      <c r="H122">
        <v>5</v>
      </c>
      <c r="I122">
        <v>99125.661540262692</v>
      </c>
    </row>
    <row r="123" spans="2:9" x14ac:dyDescent="0.35">
      <c r="B123" t="s">
        <v>127</v>
      </c>
      <c r="C123">
        <v>12140</v>
      </c>
      <c r="D123">
        <v>4882.4221356357693</v>
      </c>
      <c r="E123">
        <v>5492</v>
      </c>
      <c r="F123">
        <v>1535</v>
      </c>
      <c r="G123">
        <v>304</v>
      </c>
      <c r="H123">
        <v>44</v>
      </c>
      <c r="I123">
        <v>24397.42213563577</v>
      </c>
    </row>
    <row r="124" spans="2:9" x14ac:dyDescent="0.35">
      <c r="B124" t="s">
        <v>128</v>
      </c>
      <c r="C124">
        <v>2956</v>
      </c>
      <c r="D124">
        <v>1241.8331757928918</v>
      </c>
      <c r="E124">
        <v>1562</v>
      </c>
      <c r="F124">
        <v>427</v>
      </c>
      <c r="G124">
        <v>84</v>
      </c>
      <c r="H124">
        <v>2</v>
      </c>
      <c r="I124">
        <v>6272.8331757928918</v>
      </c>
    </row>
    <row r="125" spans="2:9" x14ac:dyDescent="0.35">
      <c r="B125" t="s">
        <v>129</v>
      </c>
      <c r="C125">
        <v>4468</v>
      </c>
      <c r="D125">
        <v>1954.8893919816678</v>
      </c>
      <c r="E125">
        <v>1637</v>
      </c>
      <c r="F125">
        <v>429</v>
      </c>
      <c r="G125">
        <v>79</v>
      </c>
      <c r="H125">
        <v>10</v>
      </c>
      <c r="I125">
        <v>8577.8893919816674</v>
      </c>
    </row>
    <row r="126" spans="2:9" x14ac:dyDescent="0.35">
      <c r="B126" t="s">
        <v>9</v>
      </c>
      <c r="C126">
        <f>SUM(C122:C125)</f>
        <v>77294</v>
      </c>
      <c r="D126">
        <f t="shared" ref="D126:I126" si="11">SUM(D122:D125)</f>
        <v>28845.806243673018</v>
      </c>
      <c r="E126">
        <f t="shared" si="11"/>
        <v>25569</v>
      </c>
      <c r="F126">
        <f t="shared" si="11"/>
        <v>5861</v>
      </c>
      <c r="G126">
        <f t="shared" si="11"/>
        <v>743</v>
      </c>
      <c r="H126">
        <f t="shared" si="11"/>
        <v>61</v>
      </c>
      <c r="I126">
        <f t="shared" si="11"/>
        <v>138373.80624367303</v>
      </c>
    </row>
    <row r="128" spans="2:9" x14ac:dyDescent="0.35"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</row>
    <row r="129" spans="2:9" x14ac:dyDescent="0.35">
      <c r="B129" t="s">
        <v>126</v>
      </c>
      <c r="C129" s="5">
        <v>74.688850363546976</v>
      </c>
      <c r="D129" s="5">
        <v>71.991960858496043</v>
      </c>
      <c r="E129" s="5">
        <v>66.009621025460518</v>
      </c>
      <c r="F129" s="5">
        <v>59.204913837229142</v>
      </c>
      <c r="G129" s="5">
        <v>37.146702557200541</v>
      </c>
      <c r="H129" s="5">
        <v>8.1967213114754092</v>
      </c>
      <c r="I129" s="5">
        <v>71.636145764253044</v>
      </c>
    </row>
    <row r="130" spans="2:9" x14ac:dyDescent="0.35">
      <c r="B130" t="s">
        <v>127</v>
      </c>
      <c r="C130" s="5">
        <v>15.70626439309649</v>
      </c>
      <c r="D130" s="5">
        <v>16.925934031421537</v>
      </c>
      <c r="E130" s="5">
        <v>21.479134889905747</v>
      </c>
      <c r="F130" s="5">
        <v>26.190069953932777</v>
      </c>
      <c r="G130" s="5">
        <v>40.915208613728126</v>
      </c>
      <c r="H130" s="5">
        <v>72.131147540983605</v>
      </c>
      <c r="I130" s="5">
        <v>17.631532150436392</v>
      </c>
    </row>
    <row r="131" spans="2:9" x14ac:dyDescent="0.35">
      <c r="B131" t="s">
        <v>128</v>
      </c>
      <c r="C131" s="5">
        <v>3.8243589411856029</v>
      </c>
      <c r="D131" s="5">
        <v>4.305073553162595</v>
      </c>
      <c r="E131" s="5">
        <v>6.108960068833353</v>
      </c>
      <c r="F131" s="5">
        <v>7.2854461695956312</v>
      </c>
      <c r="G131" s="5">
        <v>11.305518169582772</v>
      </c>
      <c r="H131" s="5">
        <v>3.278688524590164</v>
      </c>
      <c r="I131" s="5">
        <v>4.5332518820408678</v>
      </c>
    </row>
    <row r="132" spans="2:9" x14ac:dyDescent="0.35">
      <c r="B132" t="s">
        <v>129</v>
      </c>
      <c r="C132" s="5">
        <v>5.7805263021709319</v>
      </c>
      <c r="D132" s="5">
        <v>6.7770315569198187</v>
      </c>
      <c r="E132" s="5">
        <v>6.4022840158003831</v>
      </c>
      <c r="F132" s="5">
        <v>7.3195700392424499</v>
      </c>
      <c r="G132" s="5">
        <v>10.632570659488561</v>
      </c>
      <c r="H132" s="5">
        <v>16.393442622950818</v>
      </c>
      <c r="I132" s="5">
        <v>6.1990702032696898</v>
      </c>
    </row>
    <row r="134" spans="2:9" x14ac:dyDescent="0.35">
      <c r="C134" s="3"/>
      <c r="D134" s="3"/>
      <c r="E134" s="3"/>
      <c r="F134" s="3"/>
      <c r="G134" s="3"/>
      <c r="H134" s="3"/>
      <c r="I134" s="3"/>
    </row>
    <row r="135" spans="2:9" x14ac:dyDescent="0.35">
      <c r="C135" s="3"/>
      <c r="D135" s="3"/>
      <c r="E135" s="3"/>
      <c r="F135" s="3"/>
      <c r="G135" s="3"/>
      <c r="H135" s="3"/>
      <c r="I135" s="3"/>
    </row>
    <row r="136" spans="2:9" x14ac:dyDescent="0.35">
      <c r="C136" s="3"/>
      <c r="D136" s="3"/>
      <c r="E136" s="3"/>
      <c r="F136" s="3"/>
      <c r="G136" s="3"/>
      <c r="H136" s="3"/>
      <c r="I136" s="3"/>
    </row>
    <row r="137" spans="2:9" x14ac:dyDescent="0.35">
      <c r="C137" s="3"/>
      <c r="D137" s="3"/>
      <c r="E137" s="3"/>
      <c r="F137" s="3"/>
      <c r="G137" s="3"/>
      <c r="H137" s="3"/>
      <c r="I137" s="3"/>
    </row>
    <row r="138" spans="2:9" x14ac:dyDescent="0.35">
      <c r="C138" s="3"/>
      <c r="D138" s="3"/>
      <c r="E138" s="3"/>
      <c r="F138" s="3"/>
      <c r="G138" s="3"/>
      <c r="H138" s="3"/>
      <c r="I138" s="3"/>
    </row>
  </sheetData>
  <sortState xmlns:xlrd2="http://schemas.microsoft.com/office/spreadsheetml/2017/richdata2" ref="B35:D43">
    <sortCondition descending="1" ref="C35:C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c43f60-f02b-4975-af22-f1f122a577c0" xsi:nil="true"/>
    <lcf76f155ced4ddcb4097134ff3c332f xmlns="d2b24a3a-b7d1-4178-8204-287120f272f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7147FA68899044B69F223DF350ED28" ma:contentTypeVersion="17" ma:contentTypeDescription="Create a new document." ma:contentTypeScope="" ma:versionID="1ee32ce2dbbb9955e679c45a2f0385f6">
  <xsd:schema xmlns:xsd="http://www.w3.org/2001/XMLSchema" xmlns:xs="http://www.w3.org/2001/XMLSchema" xmlns:p="http://schemas.microsoft.com/office/2006/metadata/properties" xmlns:ns2="d2b24a3a-b7d1-4178-8204-287120f272fe" xmlns:ns3="78c43f60-f02b-4975-af22-f1f122a577c0" targetNamespace="http://schemas.microsoft.com/office/2006/metadata/properties" ma:root="true" ma:fieldsID="f00f2d1f5f9e0099f315b4980fd4b5c4" ns2:_="" ns3:_="">
    <xsd:import namespace="d2b24a3a-b7d1-4178-8204-287120f272fe"/>
    <xsd:import namespace="78c43f60-f02b-4975-af22-f1f122a57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24a3a-b7d1-4178-8204-287120f272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02eada-e4a9-4e59-8e48-d65e5683c3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43f60-f02b-4975-af22-f1f122a577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9705c7-e65d-41da-891b-890a5f6b3289}" ma:internalName="TaxCatchAll" ma:showField="CatchAllData" ma:web="78c43f60-f02b-4975-af22-f1f122a57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60CB7A-73D2-48E6-9041-FE18940C9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BB7C66-39E5-4DB2-9E8D-8BDCFD342D48}">
  <ds:schemaRefs>
    <ds:schemaRef ds:uri="http://schemas.microsoft.com/office/2006/metadata/properties"/>
    <ds:schemaRef ds:uri="http://schemas.microsoft.com/office/infopath/2007/PartnerControls"/>
    <ds:schemaRef ds:uri="78c43f60-f02b-4975-af22-f1f122a577c0"/>
    <ds:schemaRef ds:uri="d2b24a3a-b7d1-4178-8204-287120f272fe"/>
  </ds:schemaRefs>
</ds:datastoreItem>
</file>

<file path=customXml/itemProps3.xml><?xml version="1.0" encoding="utf-8"?>
<ds:datastoreItem xmlns:ds="http://schemas.openxmlformats.org/officeDocument/2006/customXml" ds:itemID="{F01ED03B-8D67-48C1-AA80-C58384748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24a3a-b7d1-4178-8204-287120f272fe"/>
    <ds:schemaRef ds:uri="78c43f60-f02b-4975-af22-f1f122a57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2.2</vt:lpstr>
      <vt:lpstr>2.3</vt:lpstr>
      <vt:lpstr>2.4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Malam</dc:creator>
  <cp:keywords/>
  <dc:description/>
  <cp:lastModifiedBy>Rupinder Dhaliwal</cp:lastModifiedBy>
  <cp:revision/>
  <dcterms:created xsi:type="dcterms:W3CDTF">2023-09-19T09:37:03Z</dcterms:created>
  <dcterms:modified xsi:type="dcterms:W3CDTF">2023-10-10T11:28:55Z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0x010100147147FA68899044B69F223DF350ED28</vt:lpwstr>
  </property>
  <property fmtid="{D5CDD505-2E9C-101B-9397-08002B2CF9AE}" pid="3" name="MediaServiceImageTags">
    <vt:lpwstr/>
  </property>
</Properties>
</file>